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rhysmohun/Google Drive/Content/Financial Templates/Cash Flow Statement Template/FundThrough version/"/>
    </mc:Choice>
  </mc:AlternateContent>
  <bookViews>
    <workbookView xWindow="-34440" yWindow="-6340" windowWidth="25600" windowHeight="15540" tabRatio="500"/>
  </bookViews>
  <sheets>
    <sheet name="Getting Started" sheetId="1" r:id="rId1"/>
    <sheet name="Monthly Cash Flow Statement (Te" sheetId="2" r:id="rId2"/>
    <sheet name="Monthly Cash Flow Statement (Ex" sheetId="3" r:id="rId3"/>
  </sheets>
  <definedNames>
    <definedName name="FiscalYearStartDate" localSheetId="1">'Monthly Cash Flow Statement (Te'!$B$4</definedName>
    <definedName name="FiscalYearStartDate">'Monthly Cash Flow Statement (Ex'!$B$4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8" i="2" l="1"/>
  <c r="F50" i="2"/>
  <c r="F52" i="2"/>
  <c r="G16" i="2"/>
  <c r="G7" i="2"/>
  <c r="G50" i="2"/>
  <c r="G52" i="2"/>
  <c r="R7" i="3"/>
  <c r="R10" i="3"/>
  <c r="R11" i="3"/>
  <c r="R12" i="3"/>
  <c r="R13" i="3"/>
  <c r="R14" i="3"/>
  <c r="R15" i="3"/>
  <c r="R16" i="3"/>
  <c r="R17" i="3"/>
  <c r="R18" i="3"/>
  <c r="R21" i="3"/>
  <c r="R22" i="3"/>
  <c r="R23" i="3"/>
  <c r="R24" i="3"/>
  <c r="R25" i="3"/>
  <c r="R26" i="3"/>
  <c r="R27" i="3"/>
  <c r="R28" i="3"/>
  <c r="R31" i="3"/>
  <c r="R32" i="3"/>
  <c r="R33" i="3"/>
  <c r="R34" i="3"/>
  <c r="R35" i="3"/>
  <c r="R38" i="3"/>
  <c r="R39" i="3"/>
  <c r="R40" i="3"/>
  <c r="R41" i="3"/>
  <c r="R45" i="3"/>
  <c r="R46" i="3"/>
  <c r="R47" i="3"/>
  <c r="R48" i="3"/>
  <c r="R49" i="3"/>
  <c r="R52" i="3"/>
  <c r="R54" i="3"/>
  <c r="D52" i="3"/>
  <c r="D54" i="3"/>
  <c r="E7" i="3"/>
  <c r="E18" i="3"/>
  <c r="E52" i="3"/>
  <c r="E54" i="3"/>
  <c r="F7" i="3"/>
  <c r="F18" i="3"/>
  <c r="F52" i="3"/>
  <c r="F54" i="3"/>
  <c r="G7" i="3"/>
  <c r="G18" i="3"/>
  <c r="G52" i="3"/>
  <c r="G54" i="3"/>
  <c r="H7" i="3"/>
  <c r="H18" i="3"/>
  <c r="H52" i="3"/>
  <c r="H54" i="3"/>
  <c r="I7" i="3"/>
  <c r="I18" i="3"/>
  <c r="I52" i="3"/>
  <c r="I54" i="3"/>
  <c r="J7" i="3"/>
  <c r="J18" i="3"/>
  <c r="J52" i="3"/>
  <c r="J54" i="3"/>
  <c r="K7" i="3"/>
  <c r="K18" i="3"/>
  <c r="K52" i="3"/>
  <c r="K54" i="3"/>
  <c r="L7" i="3"/>
  <c r="L18" i="3"/>
  <c r="L52" i="3"/>
  <c r="L54" i="3"/>
  <c r="M7" i="3"/>
  <c r="M18" i="3"/>
  <c r="M52" i="3"/>
  <c r="M54" i="3"/>
  <c r="N7" i="3"/>
  <c r="N18" i="3"/>
  <c r="N52" i="3"/>
  <c r="N54" i="3"/>
  <c r="O7" i="3"/>
  <c r="O18" i="3"/>
  <c r="O52" i="3"/>
  <c r="O54" i="3"/>
  <c r="P7" i="3"/>
  <c r="P18" i="3"/>
  <c r="P52" i="3"/>
  <c r="P54" i="3"/>
  <c r="R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R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P3" i="3"/>
  <c r="O3" i="3"/>
  <c r="N3" i="3"/>
  <c r="M3" i="3"/>
  <c r="L3" i="3"/>
  <c r="K3" i="3"/>
  <c r="J3" i="3"/>
  <c r="I3" i="3"/>
  <c r="H3" i="3"/>
  <c r="G3" i="3"/>
  <c r="F3" i="3"/>
  <c r="E3" i="3"/>
  <c r="D48" i="2"/>
  <c r="D50" i="2"/>
  <c r="E7" i="2"/>
  <c r="E16" i="2"/>
  <c r="E48" i="2"/>
  <c r="E50" i="2"/>
  <c r="F7" i="2"/>
  <c r="F16" i="2"/>
  <c r="G48" i="2"/>
  <c r="H7" i="2"/>
  <c r="H16" i="2"/>
  <c r="H48" i="2"/>
  <c r="H50" i="2"/>
  <c r="I7" i="2"/>
  <c r="I16" i="2"/>
  <c r="I48" i="2"/>
  <c r="I50" i="2"/>
  <c r="J7" i="2"/>
  <c r="J16" i="2"/>
  <c r="J48" i="2"/>
  <c r="J50" i="2"/>
  <c r="K7" i="2"/>
  <c r="K16" i="2"/>
  <c r="K48" i="2"/>
  <c r="K50" i="2"/>
  <c r="L7" i="2"/>
  <c r="L16" i="2"/>
  <c r="L48" i="2"/>
  <c r="L50" i="2"/>
  <c r="M7" i="2"/>
  <c r="M16" i="2"/>
  <c r="M48" i="2"/>
  <c r="M50" i="2"/>
  <c r="N7" i="2"/>
  <c r="N16" i="2"/>
  <c r="N48" i="2"/>
  <c r="N50" i="2"/>
  <c r="O7" i="2"/>
  <c r="O16" i="2"/>
  <c r="O48" i="2"/>
  <c r="O50" i="2"/>
  <c r="P7" i="2"/>
  <c r="P16" i="2"/>
  <c r="P48" i="2"/>
  <c r="P50" i="2"/>
  <c r="P52" i="2"/>
  <c r="O52" i="2"/>
  <c r="N52" i="2"/>
  <c r="M52" i="2"/>
  <c r="L52" i="2"/>
  <c r="K52" i="2"/>
  <c r="J52" i="2"/>
  <c r="I52" i="2"/>
  <c r="H52" i="2"/>
  <c r="E52" i="2"/>
  <c r="R7" i="2"/>
  <c r="R10" i="2"/>
  <c r="R11" i="2"/>
  <c r="R12" i="2"/>
  <c r="R13" i="2"/>
  <c r="R14" i="2"/>
  <c r="R15" i="2"/>
  <c r="R16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41" i="2"/>
  <c r="R42" i="2"/>
  <c r="R43" i="2"/>
  <c r="R44" i="2"/>
  <c r="R45" i="2"/>
  <c r="R46" i="2"/>
  <c r="R48" i="2"/>
  <c r="R50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S10" i="2" a="1"/>
  <c r="S10" i="2"/>
  <c r="P3" i="2"/>
  <c r="O3" i="2"/>
  <c r="N3" i="2"/>
  <c r="M3" i="2"/>
  <c r="L3" i="2"/>
  <c r="K3" i="2"/>
  <c r="J3" i="2"/>
  <c r="I3" i="2"/>
  <c r="H3" i="2"/>
  <c r="G3" i="2"/>
  <c r="F3" i="2"/>
  <c r="E3" i="2"/>
  <c r="H23" i="1"/>
</calcChain>
</file>

<file path=xl/sharedStrings.xml><?xml version="1.0" encoding="utf-8"?>
<sst xmlns="http://schemas.openxmlformats.org/spreadsheetml/2006/main" count="146" uniqueCount="78">
  <si>
    <t>Cash Flow Statement Template</t>
  </si>
  <si>
    <t>Manage cash receipts and payments for your business to maintain healthy cash flow.</t>
  </si>
  <si>
    <t>We created this template to help you estimate your sales, payments, and balance every month.</t>
  </si>
  <si>
    <t>Using this template</t>
  </si>
  <si>
    <t>1) This template is offline. It does not connect to your accounting software. Make sure to update it regularly.</t>
  </si>
  <si>
    <r>
      <t xml:space="preserve">2) Fill in any </t>
    </r>
    <r>
      <rPr>
        <sz val="10"/>
        <color rgb="FF19B89B"/>
        <rFont val="Calibri"/>
      </rPr>
      <t>green text in the header</t>
    </r>
    <r>
      <rPr>
        <sz val="10"/>
        <color rgb="FF262626"/>
        <rFont val="Calibri"/>
      </rPr>
      <t xml:space="preserve"> with your business information.</t>
    </r>
  </si>
  <si>
    <t>3) Fill in your fiscal year end date. You can find this on your tax return or articles of incorporation.</t>
  </si>
  <si>
    <t>4) Fill in the blank rows with your business' receipts and payments. The 'Total' rows will calculate on their own.</t>
  </si>
  <si>
    <t>5) Show your accountant how pro-active and organized you are!</t>
  </si>
  <si>
    <t>About FundThrough</t>
  </si>
  <si>
    <t xml:space="preserve">FundThrough removes cash flow gaps by advancing payments on unpaid invoices. </t>
  </si>
  <si>
    <t>Business owners can access instant, on-demand working capital and never worry about payments again.</t>
  </si>
  <si>
    <t xml:space="preserve">FundThrough is a VC-backed technology company with investments from RealVentures and ScaleUP. </t>
  </si>
  <si>
    <t>Need help?</t>
  </si>
  <si>
    <t>Contact FundThrough at https://fundthrough.com for questions.</t>
  </si>
  <si>
    <t>Email support at info@fundthrough.com</t>
  </si>
  <si>
    <t>Use of this template is unrestricted and free of copyright.</t>
  </si>
  <si>
    <t>Fiscal Year-end:</t>
  </si>
  <si>
    <t>FISCAL YE</t>
  </si>
  <si>
    <t>Trend</t>
  </si>
  <si>
    <t>Starting Funds</t>
  </si>
  <si>
    <t>Starting Monthly Cash</t>
  </si>
  <si>
    <t>(+) Cash Receipts</t>
  </si>
  <si>
    <t>Detail</t>
  </si>
  <si>
    <t>Cash Sales</t>
  </si>
  <si>
    <t>Account Collections</t>
  </si>
  <si>
    <t>Borrowed Cash Injections</t>
  </si>
  <si>
    <t>Interest Income</t>
  </si>
  <si>
    <t>Tax Refunds</t>
  </si>
  <si>
    <t>Other Cash income</t>
  </si>
  <si>
    <t>Total Receipts</t>
  </si>
  <si>
    <t>(-) Cash Payments</t>
  </si>
  <si>
    <t>Purchases (inventory)</t>
  </si>
  <si>
    <t>Purchases (equipment)</t>
  </si>
  <si>
    <t>Purchases (other)</t>
  </si>
  <si>
    <t>Salaries and wages</t>
  </si>
  <si>
    <t>Payroll expense (tax, benefits)</t>
  </si>
  <si>
    <t>Office supplies</t>
  </si>
  <si>
    <t>Repairs &amp; maintenance</t>
  </si>
  <si>
    <t>Marketing</t>
  </si>
  <si>
    <t>Transportation &amp; fuel</t>
  </si>
  <si>
    <t>Accounting &amp; legal</t>
  </si>
  <si>
    <t>Rent &amp; facility</t>
  </si>
  <si>
    <t>Telecom</t>
  </si>
  <si>
    <t>Utilities #1</t>
  </si>
  <si>
    <t>Utilities #2</t>
  </si>
  <si>
    <t>Utilities #3</t>
  </si>
  <si>
    <t>Insurance</t>
  </si>
  <si>
    <t xml:space="preserve">Taxes </t>
  </si>
  <si>
    <t>Interest</t>
  </si>
  <si>
    <t>Other (specify)</t>
  </si>
  <si>
    <t>Total Cash Payments</t>
  </si>
  <si>
    <t>(-) Cash Payments (Non P&amp;L)</t>
  </si>
  <si>
    <t>Loan principal payment</t>
  </si>
  <si>
    <t xml:space="preserve">Capital purchase </t>
  </si>
  <si>
    <t>Other startup costs</t>
  </si>
  <si>
    <t>Reserve and/or escrow</t>
  </si>
  <si>
    <t>Owners' withdrawal</t>
  </si>
  <si>
    <t>Total Non-P&amp;L Payments</t>
  </si>
  <si>
    <t>Total Payments</t>
  </si>
  <si>
    <t>Month-End Cash Balance</t>
  </si>
  <si>
    <t>Prepared by: Theon Greyjoy 
Last update: January 14 2018</t>
  </si>
  <si>
    <t>Fiscal year-end:</t>
  </si>
  <si>
    <t>-</t>
  </si>
  <si>
    <t xml:space="preserve">   Lannisters (net 90)</t>
  </si>
  <si>
    <t xml:space="preserve">   Good for it</t>
  </si>
  <si>
    <t xml:space="preserve">   Valar Morghulis (no terms)</t>
  </si>
  <si>
    <t xml:space="preserve">   Repaid in full</t>
  </si>
  <si>
    <t>Iron Bank Credit</t>
  </si>
  <si>
    <t>Balon accident ins.</t>
  </si>
  <si>
    <t xml:space="preserve">   Google AdWords</t>
  </si>
  <si>
    <t xml:space="preserve">   Banner Men</t>
  </si>
  <si>
    <t>Raven Telco</t>
  </si>
  <si>
    <t>Whale Oil</t>
  </si>
  <si>
    <t>Euron's new boat</t>
  </si>
  <si>
    <r>
      <t>Greyjoy Fisheries</t>
    </r>
    <r>
      <rPr>
        <b/>
        <sz val="27"/>
        <rFont val="Montserrat-Regular"/>
      </rPr>
      <t xml:space="preserve"> </t>
    </r>
    <r>
      <rPr>
        <b/>
        <sz val="27"/>
        <color rgb="FF506B86"/>
        <rFont val="Montserrat-Regular"/>
      </rPr>
      <t>12-Month Cash Flow Statement</t>
    </r>
  </si>
  <si>
    <r>
      <t>Your Company</t>
    </r>
    <r>
      <rPr>
        <b/>
        <sz val="27"/>
        <rFont val="Montserrat-Regular"/>
      </rPr>
      <t xml:space="preserve"> </t>
    </r>
    <r>
      <rPr>
        <b/>
        <sz val="27"/>
        <color rgb="FF506B86"/>
        <rFont val="Montserrat-Regular"/>
      </rPr>
      <t>12-Month Cash Flow Statement</t>
    </r>
  </si>
  <si>
    <r>
      <rPr>
        <sz val="10"/>
        <color rgb="FF506B86"/>
        <rFont val="Montserrat-Regular"/>
      </rPr>
      <t xml:space="preserve">Prepared by: </t>
    </r>
    <r>
      <rPr>
        <sz val="10"/>
        <color rgb="FF19B89B"/>
        <rFont val="Montserrat-Regular"/>
      </rPr>
      <t>Your Name</t>
    </r>
    <r>
      <rPr>
        <sz val="10"/>
        <color rgb="FF262626"/>
        <rFont val="Montserrat-Regular"/>
      </rPr>
      <t xml:space="preserve"> 
Last update: </t>
    </r>
    <r>
      <rPr>
        <sz val="10"/>
        <color rgb="FF19B89B"/>
        <rFont val="Montserrat-Regular"/>
      </rPr>
      <t>Updated 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</si>
</sst>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"/>
    <numFmt numFmtId="165" formatCode="m/d/yyyy"/>
    <numFmt numFmtId="166" formatCode="0_);\-0_)"/>
  </numFmts>
  <fonts count="33" x14ac:knownFonts="1">
    <font>
      <sz val="10"/>
      <color rgb="FF262626"/>
      <name val="Calibri"/>
    </font>
    <font>
      <sz val="10"/>
      <name val="Calibri"/>
    </font>
    <font>
      <b/>
      <sz val="24"/>
      <color rgb="FF506B86"/>
      <name val="Montserrat"/>
    </font>
    <font>
      <sz val="12"/>
      <color rgb="FF000000"/>
      <name val="Montserrat"/>
    </font>
    <font>
      <sz val="11"/>
      <color rgb="FF506B86"/>
      <name val="Montserrat"/>
    </font>
    <font>
      <sz val="11"/>
      <color rgb="FFFFFFFF"/>
      <name val="Montserrat"/>
    </font>
    <font>
      <u/>
      <sz val="8"/>
      <color rgb="FFFFFFFF"/>
      <name val="Montserrat"/>
    </font>
    <font>
      <b/>
      <sz val="11"/>
      <color rgb="FF19B89B"/>
      <name val="Montserrat"/>
    </font>
    <font>
      <sz val="10"/>
      <name val="Montserrat"/>
    </font>
    <font>
      <sz val="10"/>
      <color rgb="FF262626"/>
      <name val="Montserrat"/>
    </font>
    <font>
      <b/>
      <sz val="11"/>
      <color rgb="FF246979"/>
      <name val="Montserrat"/>
    </font>
    <font>
      <sz val="10"/>
      <color rgb="FF506B86"/>
      <name val="Montserrat"/>
    </font>
    <font>
      <sz val="14"/>
      <color rgb="FF506B86"/>
      <name val="Montserrat"/>
    </font>
    <font>
      <sz val="18"/>
      <color rgb="FF506B86"/>
      <name val="Montserrat"/>
    </font>
    <font>
      <b/>
      <sz val="12"/>
      <color rgb="FF262626"/>
      <name val="Montserrat"/>
    </font>
    <font>
      <b/>
      <sz val="12"/>
      <color rgb="FF506B86"/>
      <name val="Montserrat"/>
    </font>
    <font>
      <sz val="10"/>
      <color rgb="FF19B89B"/>
      <name val="Montserrat"/>
    </font>
    <font>
      <sz val="10"/>
      <color rgb="FF506B86"/>
      <name val="Montserrat"/>
    </font>
    <font>
      <sz val="9"/>
      <color rgb="FF262626"/>
      <name val="Montserrat"/>
    </font>
    <font>
      <sz val="10"/>
      <color rgb="FF7F7F7F"/>
      <name val="Montserrat"/>
    </font>
    <font>
      <sz val="11"/>
      <color rgb="FF262626"/>
      <name val="Montserrat"/>
    </font>
    <font>
      <sz val="9"/>
      <color rgb="FF7F7F7F"/>
      <name val="Montserrat"/>
    </font>
    <font>
      <b/>
      <sz val="11"/>
      <color rgb="FF506B86"/>
      <name val="Montserrat"/>
    </font>
    <font>
      <b/>
      <sz val="10"/>
      <color rgb="FF506B86"/>
      <name val="Montserrat"/>
    </font>
    <font>
      <i/>
      <sz val="10"/>
      <color rgb="FF7F7F7F"/>
      <name val="Montserrat"/>
    </font>
    <font>
      <sz val="10"/>
      <color rgb="FFFFFFFF"/>
      <name val="Montserrat"/>
    </font>
    <font>
      <sz val="10"/>
      <color rgb="FF19B89B"/>
      <name val="Calibri"/>
    </font>
    <font>
      <b/>
      <sz val="27"/>
      <color rgb="FF19B89B"/>
      <name val="Montserrat-Regular"/>
    </font>
    <font>
      <b/>
      <sz val="27"/>
      <name val="Montserrat-Regular"/>
    </font>
    <font>
      <b/>
      <sz val="27"/>
      <color rgb="FF506B86"/>
      <name val="Montserrat-Regular"/>
    </font>
    <font>
      <sz val="10"/>
      <color rgb="FF506B86"/>
      <name val="Montserrat-Regular"/>
    </font>
    <font>
      <sz val="10"/>
      <color rgb="FF19B89B"/>
      <name val="Montserrat-Regular"/>
    </font>
    <font>
      <sz val="10"/>
      <color rgb="FF262626"/>
      <name val="Montserrat-Regula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9B89B"/>
        <bgColor rgb="FF19B89B"/>
      </patternFill>
    </fill>
    <fill>
      <patternFill patternType="solid">
        <fgColor rgb="FFEFF7F9"/>
        <bgColor rgb="FFEFF7F9"/>
      </patternFill>
    </fill>
  </fills>
  <borders count="20">
    <border>
      <left/>
      <right/>
      <top/>
      <bottom/>
      <diagonal/>
    </border>
    <border>
      <left/>
      <right/>
      <top/>
      <bottom style="double">
        <color rgb="FF262626"/>
      </bottom>
      <diagonal/>
    </border>
    <border>
      <left/>
      <right/>
      <top/>
      <bottom style="thin">
        <color rgb="FFFFFFFF"/>
      </bottom>
      <diagonal/>
    </border>
    <border>
      <left style="dotted">
        <color rgb="FFA5A5A5"/>
      </left>
      <right style="dotted">
        <color rgb="FFA5A5A5"/>
      </right>
      <top/>
      <bottom/>
      <diagonal/>
    </border>
    <border>
      <left style="dotted">
        <color rgb="FFA5A5A5"/>
      </left>
      <right style="dotted">
        <color rgb="FFA5A5A5"/>
      </right>
      <top style="thin">
        <color rgb="FFFFFFFF"/>
      </top>
      <bottom style="thin">
        <color rgb="FFFFFFFF"/>
      </bottom>
      <diagonal/>
    </border>
    <border>
      <left style="dotted">
        <color rgb="FFA5A5A5"/>
      </left>
      <right style="dotted">
        <color rgb="FFA5A5A5"/>
      </right>
      <top/>
      <bottom style="thick">
        <color rgb="FF308DA2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dotted">
        <color rgb="FFA5A5A5"/>
      </right>
      <top/>
      <bottom style="medium">
        <color rgb="FF74C3D5"/>
      </bottom>
      <diagonal/>
    </border>
    <border>
      <left style="dotted">
        <color rgb="FFA5A5A5"/>
      </left>
      <right style="dotted">
        <color rgb="FFA5A5A5"/>
      </right>
      <top/>
      <bottom style="medium">
        <color rgb="FF74C3D5"/>
      </bottom>
      <diagonal/>
    </border>
    <border>
      <left style="dotted">
        <color rgb="FFA5A5A5"/>
      </left>
      <right/>
      <top style="thin">
        <color rgb="FFFFFFFF"/>
      </top>
      <bottom style="thin">
        <color rgb="FFFFFFFF"/>
      </bottom>
      <diagonal/>
    </border>
    <border>
      <left style="dotted">
        <color rgb="FFA5A5A5"/>
      </left>
      <right style="dotted">
        <color rgb="FFA5A5A5"/>
      </right>
      <top/>
      <bottom style="medium">
        <color rgb="FF74C3D5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/>
      <diagonal/>
    </border>
    <border>
      <left/>
      <right style="dotted">
        <color rgb="FFA5A5A5"/>
      </right>
      <top/>
      <bottom style="medium">
        <color rgb="FF74C3D5"/>
      </bottom>
      <diagonal/>
    </border>
    <border>
      <left/>
      <right/>
      <top/>
      <bottom/>
      <diagonal/>
    </border>
    <border>
      <left style="dotted">
        <color rgb="FFA5A5A5"/>
      </left>
      <right/>
      <top/>
      <bottom style="medium">
        <color rgb="FF74C3D5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4" fillId="2" borderId="0" xfId="0" applyFont="1" applyFill="1" applyAlignment="1"/>
    <xf numFmtId="0" fontId="1" fillId="0" borderId="0" xfId="0" applyFont="1" applyAlignment="1">
      <alignment vertical="center"/>
    </xf>
    <xf numFmtId="0" fontId="7" fillId="2" borderId="0" xfId="0" applyFont="1" applyFill="1" applyAlignment="1"/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9" fillId="2" borderId="2" xfId="0" applyFont="1" applyFill="1" applyBorder="1" applyAlignment="1">
      <alignment vertical="center"/>
    </xf>
    <xf numFmtId="0" fontId="12" fillId="0" borderId="0" xfId="0" applyFont="1" applyAlignment="1"/>
    <xf numFmtId="164" fontId="13" fillId="0" borderId="3" xfId="0" applyNumberFormat="1" applyFont="1" applyBorder="1" applyAlignment="1">
      <alignment horizontal="right" vertical="center" wrapText="1"/>
    </xf>
    <xf numFmtId="0" fontId="14" fillId="2" borderId="4" xfId="0" applyFont="1" applyFill="1" applyBorder="1" applyAlignment="1">
      <alignment horizontal="right" vertical="center" wrapText="1"/>
    </xf>
    <xf numFmtId="3" fontId="13" fillId="0" borderId="3" xfId="0" applyNumberFormat="1" applyFont="1" applyBorder="1" applyAlignment="1">
      <alignment horizontal="right" vertical="center" wrapText="1"/>
    </xf>
    <xf numFmtId="3" fontId="15" fillId="0" borderId="3" xfId="0" applyNumberFormat="1" applyFont="1" applyBorder="1" applyAlignment="1">
      <alignment horizontal="right" vertical="center" wrapText="1"/>
    </xf>
    <xf numFmtId="165" fontId="16" fillId="0" borderId="0" xfId="0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18" fillId="2" borderId="4" xfId="0" applyFont="1" applyFill="1" applyBorder="1" applyAlignment="1">
      <alignment horizontal="right" wrapText="1"/>
    </xf>
    <xf numFmtId="3" fontId="18" fillId="0" borderId="3" xfId="0" applyNumberFormat="1" applyFont="1" applyBorder="1" applyAlignment="1">
      <alignment horizontal="right" wrapText="1"/>
    </xf>
    <xf numFmtId="166" fontId="1" fillId="0" borderId="0" xfId="0" applyNumberFormat="1" applyFont="1" applyAlignment="1">
      <alignment vertical="center"/>
    </xf>
    <xf numFmtId="38" fontId="19" fillId="0" borderId="0" xfId="0" applyNumberFormat="1" applyFont="1" applyAlignment="1">
      <alignment horizontal="right" vertical="center"/>
    </xf>
    <xf numFmtId="0" fontId="19" fillId="0" borderId="6" xfId="0" applyFont="1" applyBorder="1" applyAlignment="1">
      <alignment horizontal="right"/>
    </xf>
    <xf numFmtId="0" fontId="10" fillId="0" borderId="0" xfId="0" applyFont="1" applyAlignment="1">
      <alignment vertical="center"/>
    </xf>
    <xf numFmtId="166" fontId="20" fillId="0" borderId="0" xfId="0" applyNumberFormat="1" applyFont="1" applyAlignment="1">
      <alignment horizontal="left" vertical="center"/>
    </xf>
    <xf numFmtId="3" fontId="21" fillId="0" borderId="3" xfId="0" applyNumberFormat="1" applyFont="1" applyBorder="1" applyAlignment="1">
      <alignment horizontal="right" wrapText="1"/>
    </xf>
    <xf numFmtId="0" fontId="19" fillId="2" borderId="6" xfId="0" applyFont="1" applyFill="1" applyBorder="1" applyAlignment="1">
      <alignment horizontal="right"/>
    </xf>
    <xf numFmtId="166" fontId="22" fillId="4" borderId="7" xfId="0" applyNumberFormat="1" applyFont="1" applyFill="1" applyBorder="1" applyAlignment="1">
      <alignment horizontal="left" vertical="center"/>
    </xf>
    <xf numFmtId="38" fontId="23" fillId="4" borderId="8" xfId="0" applyNumberFormat="1" applyFont="1" applyFill="1" applyBorder="1" applyAlignment="1">
      <alignment vertical="center"/>
    </xf>
    <xf numFmtId="38" fontId="23" fillId="4" borderId="8" xfId="0" applyNumberFormat="1" applyFont="1" applyFill="1" applyBorder="1" applyAlignment="1">
      <alignment vertical="center"/>
    </xf>
    <xf numFmtId="0" fontId="23" fillId="2" borderId="9" xfId="0" applyFont="1" applyFill="1" applyBorder="1" applyAlignment="1">
      <alignment vertical="center"/>
    </xf>
    <xf numFmtId="38" fontId="17" fillId="4" borderId="10" xfId="0" applyNumberFormat="1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2" borderId="0" xfId="0" applyFont="1" applyFill="1" applyAlignment="1">
      <alignment vertical="center"/>
    </xf>
    <xf numFmtId="0" fontId="19" fillId="0" borderId="0" xfId="0" applyFont="1" applyAlignment="1">
      <alignment horizontal="left" vertical="center"/>
    </xf>
    <xf numFmtId="0" fontId="24" fillId="2" borderId="12" xfId="0" applyFont="1" applyFill="1" applyBorder="1" applyAlignment="1">
      <alignment vertical="center"/>
    </xf>
    <xf numFmtId="38" fontId="19" fillId="0" borderId="13" xfId="0" applyNumberFormat="1" applyFont="1" applyBorder="1" applyAlignment="1">
      <alignment horizontal="right" vertical="center"/>
    </xf>
    <xf numFmtId="0" fontId="19" fillId="2" borderId="14" xfId="0" applyFont="1" applyFill="1" applyBorder="1" applyAlignment="1">
      <alignment vertical="center"/>
    </xf>
    <xf numFmtId="38" fontId="1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4" fillId="2" borderId="15" xfId="0" applyFont="1" applyFill="1" applyBorder="1" applyAlignment="1">
      <alignment vertical="center"/>
    </xf>
    <xf numFmtId="38" fontId="19" fillId="0" borderId="13" xfId="0" applyNumberFormat="1" applyFont="1" applyBorder="1" applyAlignment="1">
      <alignment horizontal="right" vertical="center"/>
    </xf>
    <xf numFmtId="0" fontId="24" fillId="2" borderId="16" xfId="0" applyFont="1" applyFill="1" applyBorder="1" applyAlignment="1">
      <alignment vertical="center"/>
    </xf>
    <xf numFmtId="0" fontId="24" fillId="2" borderId="16" xfId="0" applyFont="1" applyFill="1" applyBorder="1" applyAlignment="1">
      <alignment vertical="center"/>
    </xf>
    <xf numFmtId="38" fontId="17" fillId="4" borderId="8" xfId="0" applyNumberFormat="1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0" fontId="10" fillId="0" borderId="17" xfId="0" applyFont="1" applyBorder="1" applyAlignment="1"/>
    <xf numFmtId="0" fontId="9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9" fillId="2" borderId="12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24" fillId="2" borderId="12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0" fontId="19" fillId="4" borderId="12" xfId="0" applyFont="1" applyFill="1" applyBorder="1" applyAlignment="1">
      <alignment vertical="center"/>
    </xf>
    <xf numFmtId="38" fontId="17" fillId="4" borderId="13" xfId="0" applyNumberFormat="1" applyFont="1" applyFill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2" borderId="18" xfId="0" applyFont="1" applyFill="1" applyBorder="1" applyAlignment="1">
      <alignment vertical="center"/>
    </xf>
    <xf numFmtId="0" fontId="24" fillId="4" borderId="12" xfId="0" applyFont="1" applyFill="1" applyBorder="1" applyAlignment="1">
      <alignment vertical="center"/>
    </xf>
    <xf numFmtId="0" fontId="9" fillId="0" borderId="14" xfId="0" applyFont="1" applyBorder="1" applyAlignment="1">
      <alignment vertical="center"/>
    </xf>
    <xf numFmtId="38" fontId="9" fillId="4" borderId="0" xfId="0" applyNumberFormat="1" applyFont="1" applyFill="1" applyAlignment="1">
      <alignment vertical="center"/>
    </xf>
    <xf numFmtId="166" fontId="22" fillId="0" borderId="0" xfId="0" applyNumberFormat="1" applyFont="1" applyAlignment="1">
      <alignment horizontal="left" vertical="center"/>
    </xf>
    <xf numFmtId="38" fontId="17" fillId="0" borderId="0" xfId="0" applyNumberFormat="1" applyFont="1" applyAlignment="1">
      <alignment vertical="center"/>
    </xf>
    <xf numFmtId="0" fontId="10" fillId="0" borderId="0" xfId="0" applyFont="1" applyAlignment="1"/>
    <xf numFmtId="0" fontId="9" fillId="0" borderId="0" xfId="0" applyFont="1" applyAlignment="1"/>
    <xf numFmtId="0" fontId="1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14" fontId="17" fillId="0" borderId="0" xfId="0" applyNumberFormat="1" applyFont="1" applyAlignment="1">
      <alignment horizontal="left" vertical="center"/>
    </xf>
    <xf numFmtId="38" fontId="23" fillId="4" borderId="19" xfId="0" applyNumberFormat="1" applyFont="1" applyFill="1" applyBorder="1" applyAlignment="1">
      <alignment vertical="center"/>
    </xf>
    <xf numFmtId="38" fontId="17" fillId="4" borderId="0" xfId="0" applyNumberFormat="1" applyFont="1" applyFill="1" applyAlignment="1">
      <alignment vertical="center"/>
    </xf>
    <xf numFmtId="0" fontId="9" fillId="0" borderId="11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38" fontId="23" fillId="4" borderId="10" xfId="0" applyNumberFormat="1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27" fillId="0" borderId="1" xfId="0" applyFont="1" applyBorder="1" applyAlignment="1"/>
    <xf numFmtId="0" fontId="30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6">
    <dxf>
      <font>
        <color rgb="FFE06666"/>
      </font>
      <fill>
        <patternFill patternType="none"/>
      </fill>
    </dxf>
    <dxf>
      <font>
        <color rgb="FFE06666"/>
      </font>
      <fill>
        <patternFill patternType="none"/>
      </fill>
    </dxf>
    <dxf>
      <font>
        <color rgb="FFC53929"/>
      </font>
      <fill>
        <patternFill patternType="none"/>
      </fill>
    </dxf>
    <dxf>
      <fill>
        <patternFill patternType="solid">
          <fgColor rgb="FFB7E1CD"/>
          <bgColor rgb="FFB7E1CD"/>
        </patternFill>
      </fill>
    </dxf>
    <dxf>
      <font>
        <color rgb="FFE06666"/>
      </font>
      <fill>
        <patternFill patternType="none"/>
      </fill>
    </dxf>
    <dxf>
      <font>
        <color rgb="FFE06666"/>
      </font>
      <fill>
        <patternFill patternType="none"/>
      </fill>
    </dxf>
  </dxfs>
  <tableStyles count="0" defaultTableStyle="TableStyleMedium9" defaultPivotStyle="PivotStyleMedium7"/>
  <colors>
    <mruColors>
      <color rgb="FF19B8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1"/>
  <c:style val="18"/>
  <c:chart>
    <c:autoTitleDeleted val="1"/>
    <c:plotArea>
      <c:layout>
        <c:manualLayout>
          <c:xMode val="edge"/>
          <c:yMode val="edge"/>
          <c:x val="0.216136727622513"/>
          <c:y val="0.0469929949705828"/>
          <c:w val="0.719669580684906"/>
          <c:h val="0.87948804144392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19B89B"/>
            </a:solidFill>
          </c:spPr>
          <c:invertIfNegative val="1"/>
          <c:val>
            <c:numRef>
              <c:f>'Monthly Cash Flow Statement (Te'!$E$7:$P$7</c:f>
              <c:numCache>
                <c:formatCode>#,##0_);[Red]\(#,##0\)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3224400"/>
        <c:axId val="-563220400"/>
      </c:barChart>
      <c:catAx>
        <c:axId val="-563224400"/>
        <c:scaling>
          <c:orientation val="minMax"/>
        </c:scaling>
        <c:delete val="0"/>
        <c:axPos val="b"/>
        <c:majorTickMark val="cross"/>
        <c:minorTickMark val="cross"/>
        <c:tickLblPos val="nextTo"/>
        <c:txPr>
          <a:bodyPr/>
          <a:lstStyle/>
          <a:p>
            <a:pPr lvl="0">
              <a:defRPr b="0" i="0">
                <a:latin typeface="sans-serif"/>
              </a:defRPr>
            </a:pPr>
            <a:endParaRPr lang="en-US"/>
          </a:p>
        </c:txPr>
        <c:crossAx val="-563220400"/>
        <c:crosses val="autoZero"/>
        <c:auto val="1"/>
        <c:lblAlgn val="ctr"/>
        <c:lblOffset val="100"/>
        <c:noMultiLvlLbl val="1"/>
      </c:catAx>
      <c:valAx>
        <c:axId val="-563220400"/>
        <c:scaling>
          <c:orientation val="minMax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>
                <a:latin typeface="sans-serif"/>
              </a:defRPr>
            </a:pPr>
            <a:endParaRPr lang="en-US"/>
          </a:p>
        </c:txPr>
        <c:crossAx val="-563224400"/>
        <c:crosses val="max"/>
        <c:crossBetween val="between"/>
      </c:valAx>
    </c:plotArea>
    <c:plotVisOnly val="1"/>
    <c:dispBlanksAs val="zero"/>
    <c:showDLblsOverMax val="1"/>
  </c:chart>
  <c:spPr>
    <a:solidFill>
      <a:srgbClr val="BCE9E3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1"/>
  <c:style val="18"/>
  <c:chart>
    <c:autoTitleDeleted val="1"/>
    <c:plotArea>
      <c:layout>
        <c:manualLayout>
          <c:xMode val="edge"/>
          <c:yMode val="edge"/>
          <c:x val="0.216136727622513"/>
          <c:y val="0.0469929949705828"/>
          <c:w val="0.719669580684906"/>
          <c:h val="0.87948804144392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19B89B"/>
            </a:solidFill>
          </c:spPr>
          <c:invertIfNegative val="1"/>
          <c:val>
            <c:numRef>
              <c:f>'Monthly Cash Flow Statement (Ex'!$E$7:$P$7</c:f>
              <c:numCache>
                <c:formatCode>#,##0_);[Red]\(#,##0\)</c:formatCode>
                <c:ptCount val="12"/>
                <c:pt idx="0">
                  <c:v>10000.0</c:v>
                </c:pt>
                <c:pt idx="1">
                  <c:v>6380.0</c:v>
                </c:pt>
                <c:pt idx="2">
                  <c:v>2885.0</c:v>
                </c:pt>
                <c:pt idx="3">
                  <c:v>-1714.0</c:v>
                </c:pt>
                <c:pt idx="4">
                  <c:v>8556.0</c:v>
                </c:pt>
                <c:pt idx="5">
                  <c:v>-2224.0</c:v>
                </c:pt>
                <c:pt idx="6">
                  <c:v>11966.0</c:v>
                </c:pt>
                <c:pt idx="7">
                  <c:v>8606.0</c:v>
                </c:pt>
                <c:pt idx="8">
                  <c:v>5971.0</c:v>
                </c:pt>
                <c:pt idx="9">
                  <c:v>8406.0</c:v>
                </c:pt>
                <c:pt idx="10">
                  <c:v>3091.0</c:v>
                </c:pt>
                <c:pt idx="11">
                  <c:v>521.0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3148048"/>
        <c:axId val="-563144080"/>
      </c:barChart>
      <c:catAx>
        <c:axId val="-563148048"/>
        <c:scaling>
          <c:orientation val="minMax"/>
        </c:scaling>
        <c:delete val="0"/>
        <c:axPos val="b"/>
        <c:majorTickMark val="cross"/>
        <c:minorTickMark val="cross"/>
        <c:tickLblPos val="nextTo"/>
        <c:txPr>
          <a:bodyPr/>
          <a:lstStyle/>
          <a:p>
            <a:pPr lvl="0">
              <a:defRPr b="0" i="0">
                <a:latin typeface="sans-serif"/>
              </a:defRPr>
            </a:pPr>
            <a:endParaRPr lang="en-US"/>
          </a:p>
        </c:txPr>
        <c:crossAx val="-563144080"/>
        <c:crosses val="autoZero"/>
        <c:auto val="1"/>
        <c:lblAlgn val="ctr"/>
        <c:lblOffset val="100"/>
        <c:noMultiLvlLbl val="1"/>
      </c:catAx>
      <c:valAx>
        <c:axId val="-563144080"/>
        <c:scaling>
          <c:orientation val="minMax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>
                <a:latin typeface="sans-serif"/>
              </a:defRPr>
            </a:pPr>
            <a:endParaRPr lang="en-US"/>
          </a:p>
        </c:txPr>
        <c:crossAx val="-563148048"/>
        <c:crosses val="max"/>
        <c:crossBetween val="between"/>
      </c:valAx>
    </c:plotArea>
    <c:plotVisOnly val="1"/>
    <c:dispBlanksAs val="zero"/>
    <c:showDLblsOverMax val="1"/>
  </c:chart>
  <c:spPr>
    <a:solidFill>
      <a:srgbClr val="BCE9E3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0</xdr:row>
      <xdr:rowOff>0</xdr:rowOff>
    </xdr:from>
    <xdr:to>
      <xdr:col>3</xdr:col>
      <xdr:colOff>619125</xdr:colOff>
      <xdr:row>6</xdr:row>
      <xdr:rowOff>0</xdr:rowOff>
    </xdr:to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57500" cy="114300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17</xdr:col>
      <xdr:colOff>1285875</xdr:colOff>
      <xdr:row>4</xdr:row>
      <xdr:rowOff>962025</xdr:rowOff>
    </xdr:to>
    <xdr:graphicFrame macro=""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18</xdr:col>
      <xdr:colOff>28575</xdr:colOff>
      <xdr:row>4</xdr:row>
      <xdr:rowOff>962025</xdr:rowOff>
    </xdr:to>
    <xdr:graphicFrame macro="">
      <xdr:nvGraphicFramePr>
        <xdr:cNvPr id="2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showGridLines="0" tabSelected="1" workbookViewId="0"/>
  </sheetViews>
  <sheetFormatPr baseColWidth="10" defaultColWidth="14.3984375" defaultRowHeight="15" customHeight="1" x14ac:dyDescent="0.2"/>
  <sheetData>
    <row r="1" spans="1:26" ht="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1" x14ac:dyDescent="0.35">
      <c r="A8" s="1"/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" x14ac:dyDescent="0.2">
      <c r="A9" s="1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4" t="s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4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2">
      <c r="A13" s="6"/>
      <c r="B13" s="7" t="s">
        <v>3</v>
      </c>
      <c r="C13" s="8"/>
      <c r="D13" s="8"/>
      <c r="E13" s="8"/>
      <c r="F13" s="8"/>
      <c r="G13" s="8"/>
      <c r="H13" s="8"/>
      <c r="I13" s="8"/>
      <c r="J13" s="9"/>
      <c r="K13" s="9"/>
      <c r="L13" s="9"/>
      <c r="M13" s="9"/>
      <c r="N13" s="9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">
      <c r="A14" s="1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4" t="s">
        <v>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4" t="s">
        <v>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4" t="s">
        <v>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4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">
      <c r="A23" s="1"/>
      <c r="B23" s="7" t="s">
        <v>9</v>
      </c>
      <c r="C23" s="8"/>
      <c r="D23" s="10"/>
      <c r="E23" s="8"/>
      <c r="F23" s="8"/>
      <c r="G23" s="8"/>
      <c r="H23" s="10" t="str">
        <f>HYPERLINK("https://fundthrough.com","Visit FundThrough.com")</f>
        <v>Visit FundThrough.com</v>
      </c>
      <c r="I23" s="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4" t="s">
        <v>10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4" t="s">
        <v>11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1" t="s">
        <v>12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" x14ac:dyDescent="0.2">
      <c r="A28" s="1"/>
      <c r="B28" s="1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3" t="s">
        <v>13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4" t="s">
        <v>14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4" t="s">
        <v>15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4" t="s">
        <v>16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 x14ac:dyDescent="0.2">
      <c r="A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19B89B"/>
  </sheetPr>
  <dimension ref="A1:Z1002"/>
  <sheetViews>
    <sheetView showGridLines="0" topLeftCell="F1" workbookViewId="0">
      <pane ySplit="4" topLeftCell="A5" activePane="bottomLeft" state="frozen"/>
      <selection pane="bottomLeft" activeCell="F45" sqref="F45"/>
    </sheetView>
  </sheetViews>
  <sheetFormatPr baseColWidth="10" defaultColWidth="14.3984375" defaultRowHeight="15" customHeight="1" x14ac:dyDescent="0.2"/>
  <cols>
    <col min="1" max="1" width="2.59765625" customWidth="1"/>
    <col min="2" max="2" width="34.59765625" customWidth="1"/>
    <col min="3" max="16" width="18.796875" customWidth="1"/>
    <col min="17" max="17" width="3" customWidth="1"/>
    <col min="18" max="18" width="20.19921875" customWidth="1"/>
    <col min="19" max="19" width="10.59765625" customWidth="1"/>
    <col min="20" max="26" width="8.796875" customWidth="1"/>
  </cols>
  <sheetData>
    <row r="1" spans="1:26" ht="42" customHeight="1" x14ac:dyDescent="0.4">
      <c r="A1" s="14"/>
      <c r="B1" s="89" t="s">
        <v>76</v>
      </c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4"/>
      <c r="U1" s="14"/>
      <c r="V1" s="14"/>
      <c r="W1" s="14"/>
      <c r="X1" s="14"/>
      <c r="Y1" s="14"/>
      <c r="Z1" s="14"/>
    </row>
    <row r="2" spans="1:26" ht="29.25" customHeight="1" x14ac:dyDescent="0.2">
      <c r="A2" s="14"/>
      <c r="B2" s="90" t="s">
        <v>77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8"/>
      <c r="R2" s="14"/>
      <c r="S2" s="14"/>
      <c r="T2" s="14"/>
      <c r="U2" s="14"/>
      <c r="V2" s="14"/>
      <c r="W2" s="14"/>
      <c r="X2" s="14"/>
      <c r="Y2" s="14"/>
      <c r="Z2" s="14"/>
    </row>
    <row r="3" spans="1:26" ht="25.5" customHeight="1" x14ac:dyDescent="0.25">
      <c r="A3" s="14"/>
      <c r="B3" s="19" t="s">
        <v>17</v>
      </c>
      <c r="C3" s="14"/>
      <c r="E3" s="20" t="str">
        <f>UPPER(TEXT('Monthly Cash Flow Statement (Te'!FiscalYearStartDate,"mmm"))</f>
        <v>JAN</v>
      </c>
      <c r="F3" s="20" t="str">
        <f>UPPER(TEXT(EOMONTH('Monthly Cash Flow Statement (Te'!FiscalYearStartDate,1),"mmm"))</f>
        <v>FEB</v>
      </c>
      <c r="G3" s="20" t="str">
        <f>UPPER(TEXT(EOMONTH('Monthly Cash Flow Statement (Te'!FiscalYearStartDate,2),"mmm"))</f>
        <v>MAR</v>
      </c>
      <c r="H3" s="20" t="str">
        <f>UPPER(TEXT(EOMONTH('Monthly Cash Flow Statement (Te'!FiscalYearStartDate,3),"mmm"))</f>
        <v>APR</v>
      </c>
      <c r="I3" s="20" t="str">
        <f>UPPER(TEXT(EOMONTH('Monthly Cash Flow Statement (Te'!FiscalYearStartDate,4),"mmm"))</f>
        <v>MAY</v>
      </c>
      <c r="J3" s="20" t="str">
        <f>UPPER(TEXT(EOMONTH('Monthly Cash Flow Statement (Te'!FiscalYearStartDate,5),"mmm"))</f>
        <v>JUN</v>
      </c>
      <c r="K3" s="20" t="str">
        <f>UPPER(TEXT(EOMONTH('Monthly Cash Flow Statement (Te'!FiscalYearStartDate,6),"mmm"))</f>
        <v>JUL</v>
      </c>
      <c r="L3" s="20" t="str">
        <f>UPPER(TEXT(EOMONTH('Monthly Cash Flow Statement (Te'!FiscalYearStartDate,7),"mmm"))</f>
        <v>AUG</v>
      </c>
      <c r="M3" s="20" t="str">
        <f>UPPER(TEXT(EOMONTH('Monthly Cash Flow Statement (Te'!FiscalYearStartDate,8),"mmm"))</f>
        <v>SEP</v>
      </c>
      <c r="N3" s="20" t="str">
        <f>UPPER(TEXT(EOMONTH('Monthly Cash Flow Statement (Te'!FiscalYearStartDate,9),"mmm"))</f>
        <v>OCT</v>
      </c>
      <c r="O3" s="20" t="str">
        <f>UPPER(TEXT(EOMONTH('Monthly Cash Flow Statement (Te'!FiscalYearStartDate,10),"mmm"))</f>
        <v>NOV</v>
      </c>
      <c r="P3" s="20" t="str">
        <f>UPPER(TEXT(EOMONTH('Monthly Cash Flow Statement (Te'!FiscalYearStartDate,11),"mmm"))</f>
        <v>DEC</v>
      </c>
      <c r="Q3" s="21"/>
      <c r="R3" s="22" t="s">
        <v>18</v>
      </c>
      <c r="S3" s="23" t="s">
        <v>19</v>
      </c>
      <c r="T3" s="14"/>
      <c r="U3" s="14"/>
      <c r="V3" s="14"/>
      <c r="W3" s="14"/>
      <c r="X3" s="14"/>
      <c r="Y3" s="14"/>
      <c r="Z3" s="14"/>
    </row>
    <row r="4" spans="1:26" ht="16.5" customHeight="1" x14ac:dyDescent="0.2">
      <c r="A4" s="14"/>
      <c r="B4" s="24">
        <v>43101</v>
      </c>
      <c r="C4" s="14"/>
      <c r="D4" s="25"/>
      <c r="E4" s="26">
        <v>2018</v>
      </c>
      <c r="F4" s="26">
        <v>2018</v>
      </c>
      <c r="G4" s="26">
        <v>2018</v>
      </c>
      <c r="H4" s="26">
        <v>2018</v>
      </c>
      <c r="I4" s="26">
        <v>2018</v>
      </c>
      <c r="J4" s="26">
        <v>2018</v>
      </c>
      <c r="K4" s="26">
        <v>2018</v>
      </c>
      <c r="L4" s="26">
        <v>2018</v>
      </c>
      <c r="M4" s="26">
        <v>2018</v>
      </c>
      <c r="N4" s="26">
        <v>2018</v>
      </c>
      <c r="O4" s="26">
        <v>2018</v>
      </c>
      <c r="P4" s="26">
        <v>2018</v>
      </c>
      <c r="Q4" s="27"/>
      <c r="R4" s="26">
        <v>2018</v>
      </c>
      <c r="S4" s="28"/>
      <c r="T4" s="14"/>
      <c r="U4" s="14"/>
      <c r="V4" s="14"/>
      <c r="W4" s="14"/>
      <c r="X4" s="14"/>
      <c r="Y4" s="14"/>
      <c r="Z4" s="14"/>
    </row>
    <row r="5" spans="1:26" ht="84.75" customHeight="1" x14ac:dyDescent="0.2">
      <c r="A5" s="14"/>
      <c r="B5" s="29"/>
      <c r="C5" s="14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1"/>
      <c r="R5" s="30"/>
      <c r="S5" s="32"/>
      <c r="T5" s="14"/>
      <c r="U5" s="14"/>
      <c r="V5" s="14"/>
      <c r="W5" s="14"/>
      <c r="X5" s="14"/>
      <c r="Y5" s="14"/>
      <c r="Z5" s="14"/>
    </row>
    <row r="6" spans="1:26" ht="17.25" customHeight="1" x14ac:dyDescent="0.2">
      <c r="A6" s="14"/>
      <c r="B6" s="33"/>
      <c r="C6" s="14"/>
      <c r="D6" s="34" t="s">
        <v>20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5"/>
      <c r="R6" s="30"/>
      <c r="S6" s="32"/>
      <c r="T6" s="14"/>
      <c r="U6" s="14"/>
      <c r="V6" s="14"/>
      <c r="W6" s="14"/>
      <c r="X6" s="14"/>
      <c r="Y6" s="14"/>
      <c r="Z6" s="14"/>
    </row>
    <row r="7" spans="1:26" ht="17.25" customHeight="1" x14ac:dyDescent="0.2">
      <c r="A7" s="14"/>
      <c r="B7" s="36" t="s">
        <v>21</v>
      </c>
      <c r="C7" s="37"/>
      <c r="D7" s="38"/>
      <c r="E7" s="37">
        <f t="shared" ref="E7:P7" si="0">D50</f>
        <v>0</v>
      </c>
      <c r="F7" s="37">
        <f t="shared" si="0"/>
        <v>0</v>
      </c>
      <c r="G7" s="37">
        <f t="shared" si="0"/>
        <v>0</v>
      </c>
      <c r="H7" s="37">
        <f t="shared" si="0"/>
        <v>0</v>
      </c>
      <c r="I7" s="37">
        <f t="shared" si="0"/>
        <v>0</v>
      </c>
      <c r="J7" s="37">
        <f t="shared" si="0"/>
        <v>0</v>
      </c>
      <c r="K7" s="37">
        <f t="shared" si="0"/>
        <v>0</v>
      </c>
      <c r="L7" s="37">
        <f t="shared" si="0"/>
        <v>0</v>
      </c>
      <c r="M7" s="37">
        <f t="shared" si="0"/>
        <v>0</v>
      </c>
      <c r="N7" s="37">
        <f t="shared" si="0"/>
        <v>0</v>
      </c>
      <c r="O7" s="37">
        <f t="shared" si="0"/>
        <v>0</v>
      </c>
      <c r="P7" s="37">
        <f t="shared" si="0"/>
        <v>0</v>
      </c>
      <c r="Q7" s="39"/>
      <c r="R7" s="40">
        <f>D7</f>
        <v>0</v>
      </c>
      <c r="S7" s="41"/>
      <c r="T7" s="14"/>
      <c r="U7" s="14"/>
      <c r="V7" s="14"/>
      <c r="W7" s="14"/>
      <c r="X7" s="14"/>
      <c r="Y7" s="14"/>
      <c r="Z7" s="14"/>
    </row>
    <row r="8" spans="1:26" ht="17.2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42"/>
      <c r="R8" s="14"/>
      <c r="S8" s="14"/>
      <c r="T8" s="14"/>
      <c r="U8" s="14"/>
      <c r="V8" s="14"/>
      <c r="W8" s="14"/>
      <c r="X8" s="14"/>
      <c r="Y8" s="14"/>
      <c r="Z8" s="14"/>
    </row>
    <row r="9" spans="1:26" ht="17.25" customHeight="1" x14ac:dyDescent="0.2">
      <c r="A9" s="14"/>
      <c r="B9" s="43" t="s">
        <v>22</v>
      </c>
      <c r="C9" s="44" t="s">
        <v>23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2"/>
      <c r="R9" s="14"/>
      <c r="S9" s="14"/>
      <c r="T9" s="14"/>
      <c r="U9" s="14"/>
      <c r="V9" s="14"/>
      <c r="W9" s="14"/>
      <c r="X9" s="14"/>
      <c r="Y9" s="14"/>
      <c r="Z9" s="14"/>
    </row>
    <row r="10" spans="1:26" ht="17.25" customHeight="1" x14ac:dyDescent="0.2">
      <c r="A10" s="14"/>
      <c r="B10" s="46" t="s">
        <v>24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9"/>
      <c r="R10" s="50">
        <f>SUM('Monthly Cash Flow Statement (Te'!$D10:$P10)</f>
        <v>0</v>
      </c>
      <c r="S10" s="51" t="e">
        <f t="array" aca="1" ref="S10" ca="1">SPARKLINE('Monthly Cash Flow Statement (Te'!D10:P10, {"charttype","column";"color","#19b89b";"empty","ignore";"nan","convert"})</f>
        <v>#NAME?</v>
      </c>
      <c r="T10" s="14"/>
      <c r="U10" s="14"/>
      <c r="V10" s="14"/>
      <c r="W10" s="14"/>
      <c r="X10" s="14"/>
      <c r="Y10" s="14"/>
      <c r="Z10" s="14"/>
    </row>
    <row r="11" spans="1:26" ht="17.25" customHeight="1" x14ac:dyDescent="0.2">
      <c r="A11" s="14"/>
      <c r="B11" s="46" t="s">
        <v>25</v>
      </c>
      <c r="C11" s="5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9"/>
      <c r="R11" s="50">
        <f>SUM('Monthly Cash Flow Statement (Te'!$D11:$P11)</f>
        <v>0</v>
      </c>
      <c r="S11" s="14"/>
      <c r="T11" s="14"/>
      <c r="U11" s="14"/>
      <c r="V11" s="14"/>
      <c r="W11" s="14"/>
      <c r="X11" s="14"/>
      <c r="Y11" s="14"/>
      <c r="Z11" s="14"/>
    </row>
    <row r="12" spans="1:26" ht="17.25" customHeight="1" x14ac:dyDescent="0.2">
      <c r="A12" s="14"/>
      <c r="B12" s="46" t="s">
        <v>26</v>
      </c>
      <c r="C12" s="45"/>
      <c r="D12" s="53"/>
      <c r="E12" s="53"/>
      <c r="F12" s="48"/>
      <c r="G12" s="53"/>
      <c r="H12" s="53"/>
      <c r="I12" s="53"/>
      <c r="J12" s="48"/>
      <c r="K12" s="53"/>
      <c r="L12" s="53"/>
      <c r="M12" s="53"/>
      <c r="N12" s="53"/>
      <c r="O12" s="53"/>
      <c r="P12" s="53"/>
      <c r="Q12" s="49"/>
      <c r="R12" s="50">
        <f>SUM('Monthly Cash Flow Statement (Te'!$D12:$P12)</f>
        <v>0</v>
      </c>
      <c r="S12" s="14"/>
      <c r="T12" s="14"/>
      <c r="U12" s="14"/>
      <c r="V12" s="14"/>
      <c r="W12" s="14"/>
      <c r="X12" s="14"/>
      <c r="Y12" s="14"/>
      <c r="Z12" s="14"/>
    </row>
    <row r="13" spans="1:26" ht="17.25" customHeight="1" x14ac:dyDescent="0.2">
      <c r="A13" s="14"/>
      <c r="B13" s="46" t="s">
        <v>27</v>
      </c>
      <c r="C13" s="54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49"/>
      <c r="R13" s="50">
        <f>SUM('Monthly Cash Flow Statement (Te'!$D13:$P13)</f>
        <v>0</v>
      </c>
      <c r="S13" s="14"/>
      <c r="T13" s="14"/>
      <c r="U13" s="14"/>
      <c r="V13" s="14"/>
      <c r="W13" s="14"/>
      <c r="X13" s="14"/>
      <c r="Y13" s="14"/>
      <c r="Z13" s="14"/>
    </row>
    <row r="14" spans="1:26" ht="17.25" customHeight="1" x14ac:dyDescent="0.2">
      <c r="A14" s="14"/>
      <c r="B14" s="46" t="s">
        <v>28</v>
      </c>
      <c r="C14" s="54"/>
      <c r="D14" s="53"/>
      <c r="E14" s="53"/>
      <c r="F14" s="53"/>
      <c r="G14" s="53"/>
      <c r="H14" s="48"/>
      <c r="J14" s="53"/>
      <c r="K14" s="53"/>
      <c r="L14" s="53"/>
      <c r="M14" s="53"/>
      <c r="N14" s="53"/>
      <c r="O14" s="53"/>
      <c r="P14" s="53"/>
      <c r="Q14" s="49"/>
      <c r="R14" s="50">
        <f>SUM('Monthly Cash Flow Statement (Te'!$D14:$P14)</f>
        <v>0</v>
      </c>
      <c r="S14" s="14"/>
      <c r="T14" s="14"/>
      <c r="U14" s="14"/>
      <c r="V14" s="14"/>
      <c r="W14" s="14"/>
      <c r="X14" s="14"/>
      <c r="Y14" s="14"/>
      <c r="Z14" s="14"/>
    </row>
    <row r="15" spans="1:26" ht="17.25" customHeight="1" x14ac:dyDescent="0.2">
      <c r="A15" s="14"/>
      <c r="B15" s="46" t="s">
        <v>29</v>
      </c>
      <c r="C15" s="55"/>
      <c r="D15" s="53"/>
      <c r="E15" s="53"/>
      <c r="F15" s="53"/>
      <c r="G15" s="48"/>
      <c r="H15" s="53"/>
      <c r="I15" s="53"/>
      <c r="J15" s="53"/>
      <c r="K15" s="48"/>
      <c r="L15" s="53"/>
      <c r="M15" s="48"/>
      <c r="N15" s="53"/>
      <c r="O15" s="53"/>
      <c r="P15" s="53"/>
      <c r="Q15" s="49"/>
      <c r="R15" s="50">
        <f>SUM('Monthly Cash Flow Statement (Te'!$D15:$P15)</f>
        <v>0</v>
      </c>
      <c r="S15" s="14"/>
      <c r="T15" s="14"/>
      <c r="U15" s="14"/>
      <c r="V15" s="14"/>
      <c r="W15" s="14"/>
      <c r="X15" s="14"/>
      <c r="Y15" s="14"/>
      <c r="Z15" s="14"/>
    </row>
    <row r="16" spans="1:26" ht="17.25" customHeight="1" x14ac:dyDescent="0.2">
      <c r="A16" s="14"/>
      <c r="B16" s="36" t="s">
        <v>30</v>
      </c>
      <c r="C16" s="56"/>
      <c r="D16" s="56"/>
      <c r="E16" s="56">
        <f>SUBTOTAL(109,'Monthly Cash Flow Statement (Te'!E$10:E$15)</f>
        <v>0</v>
      </c>
      <c r="F16" s="56">
        <f>SUBTOTAL(109,'Monthly Cash Flow Statement (Te'!F$10:F$15)</f>
        <v>0</v>
      </c>
      <c r="G16" s="56">
        <f>SUBTOTAL(109,'Monthly Cash Flow Statement (Te'!G$10:G$15)</f>
        <v>0</v>
      </c>
      <c r="H16" s="56">
        <f>SUBTOTAL(109,'Monthly Cash Flow Statement (Te'!H$10:H$15)</f>
        <v>0</v>
      </c>
      <c r="I16" s="56">
        <f>SUBTOTAL(109,'Monthly Cash Flow Statement (Te'!I$10:I$15)</f>
        <v>0</v>
      </c>
      <c r="J16" s="56">
        <f>SUBTOTAL(109,'Monthly Cash Flow Statement (Te'!J$10:J$15)</f>
        <v>0</v>
      </c>
      <c r="K16" s="56">
        <f>SUBTOTAL(109,'Monthly Cash Flow Statement (Te'!K$10:K$15)</f>
        <v>0</v>
      </c>
      <c r="L16" s="56">
        <f>SUBTOTAL(109,'Monthly Cash Flow Statement (Te'!L$10:L$15)</f>
        <v>0</v>
      </c>
      <c r="M16" s="56">
        <f>SUBTOTAL(109,'Monthly Cash Flow Statement (Te'!M$10:M$15)</f>
        <v>0</v>
      </c>
      <c r="N16" s="56">
        <f>SUBTOTAL(109,'Monthly Cash Flow Statement (Te'!N$10:N$15)</f>
        <v>0</v>
      </c>
      <c r="O16" s="56">
        <f>SUBTOTAL(109,'Monthly Cash Flow Statement (Te'!O$10:O$15)</f>
        <v>0</v>
      </c>
      <c r="P16" s="56">
        <f>SUBTOTAL(109,'Monthly Cash Flow Statement (Te'!P$10:P$15)</f>
        <v>0</v>
      </c>
      <c r="Q16" s="57"/>
      <c r="R16" s="40">
        <f>SUBTOTAL(109,'Monthly Cash Flow Statement (Te'!$R$10:$R$15)</f>
        <v>0</v>
      </c>
      <c r="S16" s="58"/>
      <c r="T16" s="14"/>
      <c r="U16" s="14"/>
      <c r="V16" s="14"/>
      <c r="W16" s="14"/>
      <c r="X16" s="14"/>
      <c r="Y16" s="14"/>
      <c r="Z16" s="14"/>
    </row>
    <row r="17" spans="1:26" ht="17.25" customHeight="1" x14ac:dyDescent="0.2">
      <c r="A17" s="14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14"/>
      <c r="U17" s="14"/>
      <c r="V17" s="14"/>
      <c r="W17" s="14"/>
      <c r="X17" s="14"/>
      <c r="Y17" s="14"/>
      <c r="Z17" s="14"/>
    </row>
    <row r="18" spans="1:26" ht="17.25" customHeight="1" x14ac:dyDescent="0.2">
      <c r="A18" s="14"/>
      <c r="B18" s="60" t="s">
        <v>31</v>
      </c>
      <c r="C18" s="61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62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7.25" customHeight="1" x14ac:dyDescent="0.2">
      <c r="A19" s="14"/>
      <c r="B19" s="46" t="s">
        <v>32</v>
      </c>
      <c r="C19" s="47"/>
      <c r="D19" s="53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9"/>
      <c r="R19" s="50">
        <f>SUM('Monthly Cash Flow Statement (Te'!$D19:$P19)</f>
        <v>0</v>
      </c>
      <c r="S19" s="63"/>
      <c r="T19" s="14"/>
      <c r="U19" s="14"/>
      <c r="V19" s="14"/>
      <c r="W19" s="14"/>
      <c r="X19" s="14"/>
      <c r="Y19" s="14"/>
      <c r="Z19" s="14"/>
    </row>
    <row r="20" spans="1:26" ht="17.25" customHeight="1" x14ac:dyDescent="0.2">
      <c r="A20" s="14"/>
      <c r="B20" s="46" t="s">
        <v>33</v>
      </c>
      <c r="C20" s="47"/>
      <c r="D20" s="53"/>
      <c r="E20" s="53"/>
      <c r="F20" s="53"/>
      <c r="G20" s="48"/>
      <c r="H20" s="53"/>
      <c r="I20" s="53"/>
      <c r="J20" s="48"/>
      <c r="K20" s="53"/>
      <c r="L20" s="53"/>
      <c r="M20" s="53"/>
      <c r="N20" s="53"/>
      <c r="O20" s="53"/>
      <c r="P20" s="53"/>
      <c r="Q20" s="49"/>
      <c r="R20" s="50">
        <f>SUM('Monthly Cash Flow Statement (Te'!$D20:$P20)</f>
        <v>0</v>
      </c>
      <c r="S20" s="63"/>
      <c r="T20" s="14"/>
      <c r="U20" s="14"/>
      <c r="V20" s="14"/>
      <c r="W20" s="14"/>
      <c r="X20" s="14"/>
      <c r="Y20" s="14"/>
      <c r="Z20" s="14"/>
    </row>
    <row r="21" spans="1:26" ht="17.25" customHeight="1" x14ac:dyDescent="0.2">
      <c r="A21" s="14"/>
      <c r="B21" s="46" t="s">
        <v>34</v>
      </c>
      <c r="C21" s="47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49"/>
      <c r="R21" s="50">
        <f>SUM('Monthly Cash Flow Statement (Te'!$D21:$P21)</f>
        <v>0</v>
      </c>
      <c r="S21" s="63"/>
      <c r="T21" s="14"/>
      <c r="U21" s="14"/>
      <c r="V21" s="14"/>
      <c r="W21" s="14"/>
      <c r="X21" s="14"/>
      <c r="Y21" s="14"/>
      <c r="Z21" s="14"/>
    </row>
    <row r="22" spans="1:26" ht="17.25" customHeight="1" x14ac:dyDescent="0.2">
      <c r="A22" s="14"/>
      <c r="B22" s="46" t="s">
        <v>35</v>
      </c>
      <c r="C22" s="47"/>
      <c r="D22" s="53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9"/>
      <c r="R22" s="50">
        <f>SUM('Monthly Cash Flow Statement (Te'!$D22:$P22)</f>
        <v>0</v>
      </c>
      <c r="S22" s="63"/>
      <c r="T22" s="14"/>
      <c r="U22" s="14"/>
      <c r="V22" s="14"/>
      <c r="W22" s="14"/>
      <c r="X22" s="14"/>
      <c r="Y22" s="14"/>
      <c r="Z22" s="14"/>
    </row>
    <row r="23" spans="1:26" ht="17.25" customHeight="1" x14ac:dyDescent="0.2">
      <c r="A23" s="14"/>
      <c r="B23" s="46" t="s">
        <v>36</v>
      </c>
      <c r="C23" s="47"/>
      <c r="D23" s="53"/>
      <c r="E23" s="53"/>
      <c r="F23" s="53"/>
      <c r="G23" s="48"/>
      <c r="H23" s="53"/>
      <c r="I23" s="53"/>
      <c r="J23" s="53"/>
      <c r="K23" s="48"/>
      <c r="L23" s="48"/>
      <c r="M23" s="53"/>
      <c r="N23" s="53"/>
      <c r="O23" s="53"/>
      <c r="P23" s="48"/>
      <c r="Q23" s="49"/>
      <c r="R23" s="50">
        <f>SUM('Monthly Cash Flow Statement (Te'!$D23:$P23)</f>
        <v>0</v>
      </c>
      <c r="S23" s="63"/>
      <c r="T23" s="14"/>
      <c r="U23" s="14"/>
      <c r="V23" s="14"/>
      <c r="W23" s="14"/>
      <c r="X23" s="14"/>
      <c r="Y23" s="14"/>
      <c r="Z23" s="14"/>
    </row>
    <row r="24" spans="1:26" ht="17.25" customHeight="1" x14ac:dyDescent="0.2">
      <c r="A24" s="14"/>
      <c r="B24" s="46" t="s">
        <v>37</v>
      </c>
      <c r="C24" s="47"/>
      <c r="D24" s="53"/>
      <c r="E24" s="48"/>
      <c r="F24" s="53"/>
      <c r="G24" s="53"/>
      <c r="H24" s="53"/>
      <c r="I24" s="48"/>
      <c r="J24" s="53"/>
      <c r="K24" s="53"/>
      <c r="L24" s="48"/>
      <c r="M24" s="53"/>
      <c r="N24" s="48"/>
      <c r="O24" s="48"/>
      <c r="P24" s="53"/>
      <c r="Q24" s="49"/>
      <c r="R24" s="50">
        <f>SUM('Monthly Cash Flow Statement (Te'!$D24:$P24)</f>
        <v>0</v>
      </c>
      <c r="S24" s="63"/>
      <c r="T24" s="14"/>
      <c r="U24" s="14"/>
      <c r="V24" s="14"/>
      <c r="W24" s="14"/>
      <c r="X24" s="14"/>
      <c r="Y24" s="14"/>
      <c r="Z24" s="14"/>
    </row>
    <row r="25" spans="1:26" ht="17.25" customHeight="1" x14ac:dyDescent="0.2">
      <c r="A25" s="14"/>
      <c r="B25" s="46" t="s">
        <v>38</v>
      </c>
      <c r="C25" s="47"/>
      <c r="D25" s="53"/>
      <c r="E25" s="53"/>
      <c r="F25" s="53"/>
      <c r="G25" s="53"/>
      <c r="H25" s="48"/>
      <c r="I25" s="48"/>
      <c r="J25" s="53"/>
      <c r="K25" s="53"/>
      <c r="L25" s="53"/>
      <c r="M25" s="48"/>
      <c r="N25" s="53"/>
      <c r="O25" s="53"/>
      <c r="P25" s="53"/>
      <c r="Q25" s="49"/>
      <c r="R25" s="50">
        <f>SUM('Monthly Cash Flow Statement (Te'!$D25:$P25)</f>
        <v>0</v>
      </c>
      <c r="S25" s="63"/>
      <c r="T25" s="14"/>
      <c r="U25" s="14"/>
      <c r="V25" s="14"/>
      <c r="W25" s="14"/>
      <c r="X25" s="14"/>
      <c r="Y25" s="14"/>
      <c r="Z25" s="14"/>
    </row>
    <row r="26" spans="1:26" ht="17.25" customHeight="1" x14ac:dyDescent="0.2">
      <c r="A26" s="14"/>
      <c r="B26" s="46" t="s">
        <v>39</v>
      </c>
      <c r="C26" s="64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9"/>
      <c r="R26" s="50">
        <f>SUM('Monthly Cash Flow Statement (Te'!$D26:$P26)</f>
        <v>0</v>
      </c>
      <c r="S26" s="63"/>
      <c r="T26" s="14"/>
      <c r="U26" s="14"/>
      <c r="V26" s="14"/>
      <c r="W26" s="14"/>
      <c r="X26" s="14"/>
      <c r="Y26" s="14"/>
      <c r="Z26" s="14"/>
    </row>
    <row r="27" spans="1:26" ht="17.25" customHeight="1" x14ac:dyDescent="0.2">
      <c r="A27" s="14"/>
      <c r="B27" s="46" t="s">
        <v>40</v>
      </c>
      <c r="C27" s="47"/>
      <c r="D27" s="53"/>
      <c r="E27" s="53"/>
      <c r="F27" s="53"/>
      <c r="G27" s="53"/>
      <c r="H27" s="48"/>
      <c r="I27" s="53"/>
      <c r="J27" s="53"/>
      <c r="K27" s="53"/>
      <c r="L27" s="53"/>
      <c r="M27" s="53"/>
      <c r="N27" s="48"/>
      <c r="O27" s="53"/>
      <c r="P27" s="53"/>
      <c r="Q27" s="49"/>
      <c r="R27" s="50">
        <f>SUM('Monthly Cash Flow Statement (Te'!$D27:$P27)</f>
        <v>0</v>
      </c>
      <c r="S27" s="63"/>
      <c r="T27" s="14"/>
      <c r="U27" s="14"/>
      <c r="V27" s="14"/>
      <c r="W27" s="14"/>
      <c r="X27" s="14"/>
      <c r="Y27" s="14"/>
      <c r="Z27" s="14"/>
    </row>
    <row r="28" spans="1:26" ht="17.25" customHeight="1" x14ac:dyDescent="0.2">
      <c r="A28" s="14"/>
      <c r="B28" s="65" t="s">
        <v>41</v>
      </c>
      <c r="C28" s="47"/>
      <c r="D28" s="53"/>
      <c r="E28" s="53"/>
      <c r="F28" s="53"/>
      <c r="G28" s="53"/>
      <c r="H28" s="53"/>
      <c r="I28" s="53"/>
      <c r="J28" s="48"/>
      <c r="K28" s="53"/>
      <c r="L28" s="53"/>
      <c r="M28" s="48"/>
      <c r="N28" s="53"/>
      <c r="O28" s="53"/>
      <c r="P28" s="53"/>
      <c r="Q28" s="49"/>
      <c r="R28" s="50">
        <f>SUM('Monthly Cash Flow Statement (Te'!$D28:$P28)</f>
        <v>0</v>
      </c>
      <c r="S28" s="63"/>
      <c r="T28" s="14"/>
      <c r="U28" s="14"/>
      <c r="V28" s="14"/>
      <c r="W28" s="14"/>
      <c r="X28" s="14"/>
      <c r="Y28" s="14"/>
      <c r="Z28" s="14"/>
    </row>
    <row r="29" spans="1:26" ht="17.25" customHeight="1" x14ac:dyDescent="0.2">
      <c r="A29" s="14"/>
      <c r="B29" s="46" t="s">
        <v>42</v>
      </c>
      <c r="C29" s="47"/>
      <c r="D29" s="53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9"/>
      <c r="R29" s="50">
        <f>SUM('Monthly Cash Flow Statement (Te'!$D29:$P29)</f>
        <v>0</v>
      </c>
      <c r="S29" s="63"/>
      <c r="T29" s="14"/>
      <c r="U29" s="14"/>
      <c r="V29" s="14"/>
      <c r="W29" s="14"/>
      <c r="X29" s="14"/>
      <c r="Y29" s="14"/>
      <c r="Z29" s="14"/>
    </row>
    <row r="30" spans="1:26" ht="17.25" customHeight="1" x14ac:dyDescent="0.2">
      <c r="A30" s="14"/>
      <c r="B30" s="46" t="s">
        <v>43</v>
      </c>
      <c r="C30" s="64"/>
      <c r="D30" s="53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9"/>
      <c r="R30" s="50">
        <f>SUM('Monthly Cash Flow Statement (Te'!$D30:$P30)</f>
        <v>0</v>
      </c>
      <c r="S30" s="63"/>
      <c r="T30" s="14"/>
      <c r="U30" s="14"/>
      <c r="V30" s="14"/>
      <c r="W30" s="14"/>
      <c r="X30" s="14"/>
      <c r="Y30" s="14"/>
      <c r="Z30" s="14"/>
    </row>
    <row r="31" spans="1:26" ht="17.25" customHeight="1" x14ac:dyDescent="0.2">
      <c r="A31" s="14"/>
      <c r="B31" s="46" t="s">
        <v>44</v>
      </c>
      <c r="C31" s="64"/>
      <c r="D31" s="53"/>
      <c r="E31" s="48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49"/>
      <c r="R31" s="50">
        <f>SUM('Monthly Cash Flow Statement (Te'!$D31:$P31)</f>
        <v>0</v>
      </c>
      <c r="S31" s="63"/>
      <c r="T31" s="14"/>
      <c r="U31" s="14"/>
      <c r="V31" s="14"/>
      <c r="W31" s="14"/>
      <c r="X31" s="14"/>
      <c r="Y31" s="14"/>
      <c r="Z31" s="14"/>
    </row>
    <row r="32" spans="1:26" ht="17.25" customHeight="1" x14ac:dyDescent="0.2">
      <c r="A32" s="14"/>
      <c r="B32" s="46" t="s">
        <v>45</v>
      </c>
      <c r="C32" s="47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49"/>
      <c r="R32" s="50">
        <f>SUM('Monthly Cash Flow Statement (Te'!$D32:$P32)</f>
        <v>0</v>
      </c>
      <c r="S32" s="63"/>
      <c r="T32" s="14"/>
      <c r="U32" s="14"/>
      <c r="V32" s="14"/>
      <c r="W32" s="14"/>
      <c r="X32" s="14"/>
      <c r="Y32" s="14"/>
      <c r="Z32" s="14"/>
    </row>
    <row r="33" spans="1:26" ht="17.25" customHeight="1" x14ac:dyDescent="0.2">
      <c r="A33" s="14"/>
      <c r="B33" s="46" t="s">
        <v>46</v>
      </c>
      <c r="C33" s="47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49"/>
      <c r="R33" s="50">
        <f>SUM('Monthly Cash Flow Statement (Te'!$D33:$P33)</f>
        <v>0</v>
      </c>
      <c r="S33" s="63"/>
      <c r="T33" s="14"/>
      <c r="U33" s="14"/>
      <c r="V33" s="14"/>
      <c r="W33" s="14"/>
      <c r="X33" s="14"/>
      <c r="Y33" s="14"/>
      <c r="Z33" s="14"/>
    </row>
    <row r="34" spans="1:26" ht="17.25" customHeight="1" x14ac:dyDescent="0.2">
      <c r="A34" s="14"/>
      <c r="B34" s="65" t="s">
        <v>47</v>
      </c>
      <c r="C34" s="47"/>
      <c r="D34" s="53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9"/>
      <c r="R34" s="50">
        <f>SUM('Monthly Cash Flow Statement (Te'!$D34:$P34)</f>
        <v>0</v>
      </c>
      <c r="S34" s="63"/>
      <c r="T34" s="14"/>
      <c r="U34" s="14"/>
      <c r="V34" s="14"/>
      <c r="W34" s="14"/>
      <c r="X34" s="14"/>
      <c r="Y34" s="14"/>
      <c r="Z34" s="14"/>
    </row>
    <row r="35" spans="1:26" ht="17.25" customHeight="1" x14ac:dyDescent="0.2">
      <c r="A35" s="14"/>
      <c r="B35" s="46" t="s">
        <v>48</v>
      </c>
      <c r="C35" s="47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49"/>
      <c r="R35" s="50">
        <f>SUM('Monthly Cash Flow Statement (Te'!$D35:$P35)</f>
        <v>0</v>
      </c>
      <c r="S35" s="63"/>
      <c r="T35" s="14"/>
      <c r="U35" s="14"/>
      <c r="V35" s="14"/>
      <c r="W35" s="14"/>
      <c r="X35" s="14"/>
      <c r="Y35" s="14"/>
      <c r="Z35" s="14"/>
    </row>
    <row r="36" spans="1:26" ht="17.25" customHeight="1" x14ac:dyDescent="0.2">
      <c r="A36" s="14"/>
      <c r="B36" s="65" t="s">
        <v>49</v>
      </c>
      <c r="C36" s="47"/>
      <c r="D36" s="53"/>
      <c r="E36" s="53"/>
      <c r="F36" s="53"/>
      <c r="G36" s="53"/>
      <c r="H36" s="53"/>
      <c r="I36" s="53"/>
      <c r="J36" s="53"/>
      <c r="K36" s="48"/>
      <c r="L36" s="48"/>
      <c r="M36" s="48"/>
      <c r="N36" s="48"/>
      <c r="O36" s="48"/>
      <c r="P36" s="48"/>
      <c r="Q36" s="49"/>
      <c r="R36" s="50">
        <f>SUM('Monthly Cash Flow Statement (Te'!$D36:$P36)</f>
        <v>0</v>
      </c>
      <c r="S36" s="63"/>
      <c r="T36" s="14"/>
      <c r="U36" s="14"/>
      <c r="V36" s="14"/>
      <c r="W36" s="14"/>
      <c r="X36" s="14"/>
      <c r="Y36" s="14"/>
      <c r="Z36" s="14"/>
    </row>
    <row r="37" spans="1:26" ht="17.25" customHeight="1" x14ac:dyDescent="0.2">
      <c r="A37" s="14"/>
      <c r="B37" s="65" t="s">
        <v>50</v>
      </c>
      <c r="C37" s="47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49"/>
      <c r="R37" s="50">
        <f>SUM('Monthly Cash Flow Statement (Te'!$D37:$P37)</f>
        <v>0</v>
      </c>
      <c r="S37" s="63"/>
      <c r="T37" s="14"/>
      <c r="U37" s="14"/>
      <c r="V37" s="14"/>
      <c r="W37" s="14"/>
      <c r="X37" s="14"/>
      <c r="Y37" s="14"/>
      <c r="Z37" s="14"/>
    </row>
    <row r="38" spans="1:26" ht="17.25" customHeight="1" x14ac:dyDescent="0.2">
      <c r="A38" s="14"/>
      <c r="B38" s="66" t="s">
        <v>51</v>
      </c>
      <c r="C38" s="67"/>
      <c r="D38" s="68">
        <f>SUBTOTAL(109,'Monthly Cash Flow Statement (Te'!$D$19:$D$37)</f>
        <v>0</v>
      </c>
      <c r="E38" s="68">
        <f>SUBTOTAL(109,'Monthly Cash Flow Statement (Te'!$E$19:$E$37)</f>
        <v>0</v>
      </c>
      <c r="F38" s="68">
        <f>SUBTOTAL(109,'Monthly Cash Flow Statement (Te'!$F$19:$F$37)</f>
        <v>0</v>
      </c>
      <c r="G38" s="68">
        <f>SUBTOTAL(109,'Monthly Cash Flow Statement (Te'!$G$19:$G$37)</f>
        <v>0</v>
      </c>
      <c r="H38" s="68">
        <f>SUBTOTAL(109,'Monthly Cash Flow Statement (Te'!$H$19:$H$37)</f>
        <v>0</v>
      </c>
      <c r="I38" s="68">
        <f>SUBTOTAL(109,'Monthly Cash Flow Statement (Te'!$I$19:$I$37)</f>
        <v>0</v>
      </c>
      <c r="J38" s="68">
        <f>SUBTOTAL(109,'Monthly Cash Flow Statement (Te'!$J$19:$J$37)</f>
        <v>0</v>
      </c>
      <c r="K38" s="68">
        <f>SUBTOTAL(109,'Monthly Cash Flow Statement (Te'!$K$19:$K$37)</f>
        <v>0</v>
      </c>
      <c r="L38" s="68">
        <f>SUBTOTAL(109,'Monthly Cash Flow Statement (Te'!$L$19:$L$37)</f>
        <v>0</v>
      </c>
      <c r="M38" s="68">
        <f>SUBTOTAL(109,'Monthly Cash Flow Statement (Te'!$M$19:$M$37)</f>
        <v>0</v>
      </c>
      <c r="N38" s="68">
        <f>SUBTOTAL(109,'Monthly Cash Flow Statement (Te'!$N$19:$N$37)</f>
        <v>0</v>
      </c>
      <c r="O38" s="68">
        <f>SUBTOTAL(109,'Monthly Cash Flow Statement (Te'!$O$19:$O$37)</f>
        <v>0</v>
      </c>
      <c r="P38" s="68">
        <f>SUBTOTAL(109,'Monthly Cash Flow Statement (Te'!$P$19:$P$37)</f>
        <v>0</v>
      </c>
      <c r="Q38" s="69"/>
      <c r="R38" s="40">
        <f>SUBTOTAL(109,'Monthly Cash Flow Statement (Te'!$R$19:$R$37)</f>
        <v>0</v>
      </c>
      <c r="S38" s="58"/>
      <c r="T38" s="14"/>
      <c r="U38" s="14"/>
      <c r="V38" s="14"/>
      <c r="W38" s="14"/>
      <c r="X38" s="14"/>
      <c r="Y38" s="14"/>
      <c r="Z38" s="14"/>
    </row>
    <row r="39" spans="1:26" ht="17.25" customHeight="1" x14ac:dyDescent="0.2">
      <c r="A39" s="14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14"/>
      <c r="U39" s="14"/>
      <c r="V39" s="14"/>
      <c r="W39" s="14"/>
      <c r="X39" s="14"/>
      <c r="Y39" s="14"/>
      <c r="Z39" s="14"/>
    </row>
    <row r="40" spans="1:26" ht="17.25" customHeight="1" x14ac:dyDescent="0.2">
      <c r="A40" s="51"/>
      <c r="B40" s="60" t="s">
        <v>52</v>
      </c>
      <c r="C40" s="71"/>
      <c r="D40" s="14"/>
      <c r="E40" s="14"/>
      <c r="F40" s="14"/>
      <c r="G40" s="14"/>
      <c r="H40" s="14"/>
      <c r="I40" s="14"/>
      <c r="J40" s="45"/>
      <c r="K40" s="14"/>
      <c r="L40" s="14"/>
      <c r="M40" s="14"/>
      <c r="N40" s="14"/>
      <c r="O40" s="14"/>
      <c r="P40" s="14"/>
      <c r="Q40" s="42"/>
      <c r="R40" s="14"/>
      <c r="S40" s="14"/>
      <c r="T40" s="51"/>
      <c r="U40" s="51"/>
      <c r="V40" s="51"/>
      <c r="W40" s="51"/>
      <c r="X40" s="51"/>
      <c r="Y40" s="51"/>
      <c r="Z40" s="51"/>
    </row>
    <row r="41" spans="1:26" ht="17.25" customHeight="1" x14ac:dyDescent="0.2">
      <c r="A41" s="14"/>
      <c r="B41" s="65" t="s">
        <v>53</v>
      </c>
      <c r="C41" s="47"/>
      <c r="D41" s="53"/>
      <c r="E41" s="53"/>
      <c r="F41" s="53"/>
      <c r="G41" s="53"/>
      <c r="H41" s="53"/>
      <c r="I41" s="53"/>
      <c r="J41" s="53"/>
      <c r="K41" s="48"/>
      <c r="L41" s="48"/>
      <c r="M41" s="48"/>
      <c r="N41" s="48"/>
      <c r="O41" s="48"/>
      <c r="P41" s="48"/>
      <c r="Q41" s="49"/>
      <c r="R41" s="50">
        <f>SUM('Monthly Cash Flow Statement (Te'!$D41:$P41)</f>
        <v>0</v>
      </c>
      <c r="S41" s="63"/>
      <c r="T41" s="14"/>
      <c r="U41" s="14"/>
      <c r="V41" s="14"/>
      <c r="W41" s="14"/>
      <c r="X41" s="14"/>
      <c r="Y41" s="14"/>
      <c r="Z41" s="14"/>
    </row>
    <row r="42" spans="1:26" ht="17.25" customHeight="1" x14ac:dyDescent="0.2">
      <c r="A42" s="14"/>
      <c r="B42" s="46" t="s">
        <v>54</v>
      </c>
      <c r="C42" s="64"/>
      <c r="D42" s="53"/>
      <c r="E42" s="48"/>
      <c r="F42" s="53"/>
      <c r="G42" s="53"/>
      <c r="H42" s="53"/>
      <c r="I42" s="53"/>
      <c r="J42" s="48"/>
      <c r="K42" s="53"/>
      <c r="L42" s="53"/>
      <c r="M42" s="53"/>
      <c r="N42" s="53"/>
      <c r="O42" s="53"/>
      <c r="P42" s="53"/>
      <c r="Q42" s="49"/>
      <c r="R42" s="50">
        <f>SUM('Monthly Cash Flow Statement (Te'!$D42:$P42)</f>
        <v>0</v>
      </c>
      <c r="S42" s="63"/>
      <c r="T42" s="14"/>
      <c r="U42" s="14"/>
      <c r="V42" s="14"/>
      <c r="W42" s="14"/>
      <c r="X42" s="14"/>
      <c r="Y42" s="14"/>
      <c r="Z42" s="14"/>
    </row>
    <row r="43" spans="1:26" ht="17.25" customHeight="1" x14ac:dyDescent="0.2">
      <c r="A43" s="14"/>
      <c r="B43" s="65" t="s">
        <v>55</v>
      </c>
      <c r="C43" s="47"/>
      <c r="D43" s="53"/>
      <c r="E43" s="48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49"/>
      <c r="R43" s="50">
        <f>SUM('Monthly Cash Flow Statement (Te'!$D43:$P43)</f>
        <v>0</v>
      </c>
      <c r="S43" s="63"/>
      <c r="T43" s="14"/>
      <c r="U43" s="14"/>
      <c r="V43" s="14"/>
      <c r="W43" s="14"/>
      <c r="X43" s="14"/>
      <c r="Y43" s="14"/>
      <c r="Z43" s="14"/>
    </row>
    <row r="44" spans="1:26" ht="17.25" customHeight="1" x14ac:dyDescent="0.2">
      <c r="A44" s="14"/>
      <c r="B44" s="65" t="s">
        <v>56</v>
      </c>
      <c r="C44" s="47"/>
      <c r="D44" s="53"/>
      <c r="E44" s="48"/>
      <c r="F44" s="48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49"/>
      <c r="R44" s="50">
        <f>SUM('Monthly Cash Flow Statement (Te'!$D44:$P44)</f>
        <v>0</v>
      </c>
      <c r="S44" s="63"/>
      <c r="T44" s="14"/>
      <c r="U44" s="14"/>
      <c r="V44" s="14"/>
      <c r="W44" s="14"/>
      <c r="X44" s="14"/>
      <c r="Y44" s="14"/>
      <c r="Z44" s="14"/>
    </row>
    <row r="45" spans="1:26" ht="17.25" customHeight="1" x14ac:dyDescent="0.2">
      <c r="A45" s="14"/>
      <c r="B45" s="65" t="s">
        <v>57</v>
      </c>
      <c r="C45" s="47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49"/>
      <c r="R45" s="50">
        <f>SUM('Monthly Cash Flow Statement (Te'!$D45:$P45)</f>
        <v>0</v>
      </c>
      <c r="S45" s="63"/>
      <c r="T45" s="14"/>
      <c r="U45" s="14"/>
      <c r="V45" s="14"/>
      <c r="W45" s="14"/>
      <c r="X45" s="14"/>
      <c r="Y45" s="14"/>
      <c r="Z45" s="14"/>
    </row>
    <row r="46" spans="1:26" ht="17.25" customHeight="1" x14ac:dyDescent="0.2">
      <c r="A46" s="14"/>
      <c r="B46" s="66" t="s">
        <v>58</v>
      </c>
      <c r="C46" s="72"/>
      <c r="D46" s="68">
        <f>SUBTOTAL(109,'Monthly Cash Flow Statement (Te'!$D$41:$D$45)</f>
        <v>0</v>
      </c>
      <c r="E46" s="68">
        <f>SUBTOTAL(109,'Monthly Cash Flow Statement (Te'!$E$41:$E$45)</f>
        <v>0</v>
      </c>
      <c r="F46" s="68">
        <f>SUBTOTAL(109,'Monthly Cash Flow Statement (Te'!$F$41:$F$45)</f>
        <v>0</v>
      </c>
      <c r="G46" s="68">
        <f>SUBTOTAL(109,'Monthly Cash Flow Statement (Te'!$G$41:$G$45)</f>
        <v>0</v>
      </c>
      <c r="H46" s="68">
        <f>SUBTOTAL(109,'Monthly Cash Flow Statement (Te'!$H$41:$H$45)</f>
        <v>0</v>
      </c>
      <c r="I46" s="68">
        <f>SUBTOTAL(109,'Monthly Cash Flow Statement (Te'!$I$41:$I$45)</f>
        <v>0</v>
      </c>
      <c r="J46" s="68">
        <f>SUBTOTAL(109,'Monthly Cash Flow Statement (Te'!$J$41:$J$45)</f>
        <v>0</v>
      </c>
      <c r="K46" s="68">
        <f>SUBTOTAL(109,'Monthly Cash Flow Statement (Te'!$K$41:$K$45)</f>
        <v>0</v>
      </c>
      <c r="L46" s="68">
        <f>SUBTOTAL(109,'Monthly Cash Flow Statement (Te'!$L$41:$L$45)</f>
        <v>0</v>
      </c>
      <c r="M46" s="68">
        <f>SUBTOTAL(109,'Monthly Cash Flow Statement (Te'!$M$41:$M$45)</f>
        <v>0</v>
      </c>
      <c r="N46" s="68">
        <f>SUBTOTAL(109,'Monthly Cash Flow Statement (Te'!$N$41:$N$45)</f>
        <v>0</v>
      </c>
      <c r="O46" s="68">
        <f>SUBTOTAL(109,'Monthly Cash Flow Statement (Te'!$O$41:$O$45)</f>
        <v>0</v>
      </c>
      <c r="P46" s="68">
        <f>SUBTOTAL(109,'Monthly Cash Flow Statement (Te'!$P$41:$P$45)</f>
        <v>0</v>
      </c>
      <c r="Q46" s="73"/>
      <c r="R46" s="74">
        <f>SUBTOTAL(109,'Monthly Cash Flow Statement (Te'!$R$41:$R$45)</f>
        <v>0</v>
      </c>
      <c r="S46" s="63"/>
      <c r="T46" s="14"/>
      <c r="U46" s="14"/>
      <c r="V46" s="14"/>
      <c r="W46" s="14"/>
      <c r="X46" s="14"/>
      <c r="Y46" s="14"/>
      <c r="Z46" s="14"/>
    </row>
    <row r="47" spans="1:26" ht="17.25" customHeight="1" x14ac:dyDescent="0.2">
      <c r="A47" s="14"/>
      <c r="B47" s="75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69"/>
      <c r="R47" s="76"/>
      <c r="S47" s="77"/>
      <c r="T47" s="14"/>
      <c r="U47" s="14"/>
      <c r="V47" s="14"/>
      <c r="W47" s="14"/>
      <c r="X47" s="14"/>
      <c r="Y47" s="14"/>
      <c r="Z47" s="14"/>
    </row>
    <row r="48" spans="1:26" ht="17.25" customHeight="1" x14ac:dyDescent="0.2">
      <c r="A48" s="14"/>
      <c r="B48" s="36" t="s">
        <v>59</v>
      </c>
      <c r="C48" s="56"/>
      <c r="D48" s="56">
        <f>SUM('Monthly Cash Flow Statement (Te'!$D$19:$D$37,'Monthly Cash Flow Statement (Te'!$D$41:$D$45)</f>
        <v>0</v>
      </c>
      <c r="E48" s="56">
        <f>SUM('Monthly Cash Flow Statement (Te'!$E$19:$E$37,'Monthly Cash Flow Statement (Te'!$E$41:$E$45)</f>
        <v>0</v>
      </c>
      <c r="F48" s="56">
        <f>SUM('Monthly Cash Flow Statement (Te'!$F$19:$F$37,'Monthly Cash Flow Statement (Te'!$F$41:$F$45)</f>
        <v>0</v>
      </c>
      <c r="G48" s="56">
        <f>SUM('Monthly Cash Flow Statement (Te'!$G$19:$G$37,'Monthly Cash Flow Statement (Te'!$G$41:$G$45)</f>
        <v>0</v>
      </c>
      <c r="H48" s="56">
        <f>SUM('Monthly Cash Flow Statement (Te'!$H$19:$H$37,'Monthly Cash Flow Statement (Te'!$H$41:$H$45)</f>
        <v>0</v>
      </c>
      <c r="I48" s="56">
        <f>SUM('Monthly Cash Flow Statement (Te'!$I$19:$I$37,'Monthly Cash Flow Statement (Te'!$I$41:$I$45)</f>
        <v>0</v>
      </c>
      <c r="J48" s="56">
        <f>SUM('Monthly Cash Flow Statement (Te'!$J$19:$J$37,'Monthly Cash Flow Statement (Te'!$J$41:$J$45)</f>
        <v>0</v>
      </c>
      <c r="K48" s="56">
        <f>SUM('Monthly Cash Flow Statement (Te'!$K$19:$K$37,'Monthly Cash Flow Statement (Te'!$K$41:$K$45)</f>
        <v>0</v>
      </c>
      <c r="L48" s="56">
        <f>SUM('Monthly Cash Flow Statement (Te'!$L$19:$L$37,'Monthly Cash Flow Statement (Te'!$L$41:$L$45)</f>
        <v>0</v>
      </c>
      <c r="M48" s="56">
        <f>SUM('Monthly Cash Flow Statement (Te'!$M$19:$M$37,'Monthly Cash Flow Statement (Te'!$M$41:$M$45)</f>
        <v>0</v>
      </c>
      <c r="N48" s="56">
        <f>SUM('Monthly Cash Flow Statement (Te'!$N$19:$N$37,'Monthly Cash Flow Statement (Te'!$N$41:$N$45)</f>
        <v>0</v>
      </c>
      <c r="O48" s="56">
        <f>SUM('Monthly Cash Flow Statement (Te'!$O$19:$O$37,'Monthly Cash Flow Statement (Te'!$O$41:$O$45)</f>
        <v>0</v>
      </c>
      <c r="P48" s="56">
        <f>SUM('Monthly Cash Flow Statement (Te'!$P$19:$P$37,'Monthly Cash Flow Statement (Te'!$P$41:$P$45)</f>
        <v>0</v>
      </c>
      <c r="Q48" s="57"/>
      <c r="R48" s="40">
        <f>R38+R46</f>
        <v>0</v>
      </c>
      <c r="S48" s="58"/>
      <c r="T48" s="14"/>
      <c r="U48" s="14"/>
      <c r="V48" s="14"/>
      <c r="W48" s="14"/>
      <c r="X48" s="14"/>
      <c r="Y48" s="14"/>
      <c r="Z48" s="14"/>
    </row>
    <row r="49" spans="1:26" ht="17.25" customHeight="1" x14ac:dyDescent="0.2">
      <c r="A49" s="78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78"/>
      <c r="U49" s="78"/>
      <c r="V49" s="78"/>
      <c r="W49" s="78"/>
      <c r="X49" s="78"/>
      <c r="Y49" s="78"/>
      <c r="Z49" s="78"/>
    </row>
    <row r="50" spans="1:26" ht="17.25" customHeight="1" x14ac:dyDescent="0.2">
      <c r="A50" s="14"/>
      <c r="B50" s="36" t="s">
        <v>60</v>
      </c>
      <c r="C50" s="37"/>
      <c r="D50" s="37">
        <f t="shared" ref="D50:P50" si="1">D7+D16-D48</f>
        <v>0</v>
      </c>
      <c r="E50" s="37">
        <f t="shared" si="1"/>
        <v>0</v>
      </c>
      <c r="F50" s="37">
        <f t="shared" si="1"/>
        <v>0</v>
      </c>
      <c r="G50" s="37">
        <f t="shared" si="1"/>
        <v>0</v>
      </c>
      <c r="H50" s="37">
        <f t="shared" si="1"/>
        <v>0</v>
      </c>
      <c r="I50" s="37">
        <f t="shared" si="1"/>
        <v>0</v>
      </c>
      <c r="J50" s="37">
        <f t="shared" si="1"/>
        <v>0</v>
      </c>
      <c r="K50" s="37">
        <f t="shared" si="1"/>
        <v>0</v>
      </c>
      <c r="L50" s="37">
        <f t="shared" si="1"/>
        <v>0</v>
      </c>
      <c r="M50" s="37">
        <f t="shared" si="1"/>
        <v>0</v>
      </c>
      <c r="N50" s="37">
        <f t="shared" si="1"/>
        <v>0</v>
      </c>
      <c r="O50" s="37">
        <f t="shared" si="1"/>
        <v>0</v>
      </c>
      <c r="P50" s="37">
        <f t="shared" si="1"/>
        <v>0</v>
      </c>
      <c r="Q50" s="39"/>
      <c r="R50" s="40">
        <f>R7+R16-R48</f>
        <v>0</v>
      </c>
      <c r="S50" s="41"/>
      <c r="T50" s="14"/>
      <c r="U50" s="14"/>
      <c r="V50" s="14"/>
      <c r="W50" s="14"/>
      <c r="X50" s="14"/>
      <c r="Y50" s="14"/>
      <c r="Z50" s="14"/>
    </row>
    <row r="51" spans="1:26" ht="17.25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51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29" customHeight="1" x14ac:dyDescent="0.2">
      <c r="A52" s="14"/>
      <c r="B52" s="14"/>
      <c r="C52" s="14"/>
      <c r="D52" s="79"/>
      <c r="E52" s="80" t="str">
        <f t="shared" ref="E52:P52" si="2">IF(E50&lt;0,HYPERLINK("https://fundthrough.com","Seeing red? Advance your payments at FundThrough.com"),"")</f>
        <v/>
      </c>
      <c r="F52" s="91" t="str">
        <f t="shared" si="2"/>
        <v/>
      </c>
      <c r="G52" s="80" t="str">
        <f t="shared" si="2"/>
        <v/>
      </c>
      <c r="H52" s="80" t="str">
        <f t="shared" si="2"/>
        <v/>
      </c>
      <c r="I52" s="80" t="str">
        <f t="shared" si="2"/>
        <v/>
      </c>
      <c r="J52" s="80" t="str">
        <f t="shared" si="2"/>
        <v/>
      </c>
      <c r="K52" s="80" t="str">
        <f t="shared" si="2"/>
        <v/>
      </c>
      <c r="L52" s="80" t="str">
        <f t="shared" si="2"/>
        <v/>
      </c>
      <c r="M52" s="80" t="str">
        <f t="shared" si="2"/>
        <v/>
      </c>
      <c r="N52" s="80" t="str">
        <f t="shared" si="2"/>
        <v/>
      </c>
      <c r="O52" s="80" t="str">
        <f t="shared" si="2"/>
        <v/>
      </c>
      <c r="P52" s="80" t="str">
        <f t="shared" si="2"/>
        <v/>
      </c>
      <c r="Q52" s="51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7.25" customHeight="1" x14ac:dyDescent="0.2">
      <c r="A53" s="14"/>
      <c r="B53" s="14"/>
      <c r="C53" s="14"/>
      <c r="D53" s="14"/>
      <c r="E53" s="14"/>
      <c r="F53" s="92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51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7.25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51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7.25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51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7.25" customHeigh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51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7.25" customHeight="1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51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7.25" customHeigh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51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7.2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51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7.2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51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7.2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51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7.2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51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7.25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51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7.25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51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7.25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51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7.25" customHeight="1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51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7.25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51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7.25" customHeight="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51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7.25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51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7.25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51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7.25" customHeigh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51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7.25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51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7.25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51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7.25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51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7.25" customHeight="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51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7.25" customHeight="1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51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7.25" customHeight="1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51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7.25" customHeight="1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51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7.25" customHeight="1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51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7.25" customHeight="1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51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7.25" customHeight="1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51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7.25" customHeight="1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51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7.25" customHeight="1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51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7.25" customHeight="1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51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7.25" customHeight="1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51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7.25" customHeight="1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51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7.25" customHeight="1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51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7.25" customHeight="1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51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7.2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51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7.25" customHeight="1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51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7.25" customHeight="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51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7.25" customHeight="1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51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7.25" customHeight="1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51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7.25" customHeigh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51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7.25" customHeight="1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51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7.25" customHeight="1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51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7.25" customHeight="1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51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7.25" customHeigh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51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7.25" customHeight="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51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7.25" customHeigh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51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7.25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51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7.25" customHeight="1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51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7.25" customHeight="1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51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7.25" customHeight="1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51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7.25" customHeight="1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51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7.25" customHeight="1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51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7.25" customHeight="1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51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7.25" customHeight="1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51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7.25" customHeight="1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51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7.25" customHeight="1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51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7.25" customHeight="1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51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7.25" customHeight="1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51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7.25" customHeigh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51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7.25" customHeight="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51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7.25" customHeight="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51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7.25" customHeight="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51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7.25" customHeight="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51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7.25" customHeight="1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51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7.25" customHeight="1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51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7.25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51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7.25" customHeight="1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51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7.25" customHeight="1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51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7.25" customHeight="1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51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7.25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51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7.25" customHeight="1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51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7.25" customHeight="1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51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7.25" customHeight="1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51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7.25" customHeight="1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51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7.25" customHeight="1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51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7.25" customHeight="1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51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7.25" customHeight="1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51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7.2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51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7.2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51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7.2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51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7.2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51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7.2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51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7.2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51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7.2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51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7.2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51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7.2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51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7.2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51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7.2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51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7.2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51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7.2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51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7.2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51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7.2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51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7.2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51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7.2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51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7.2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51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7.2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51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7.2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51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7.2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51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7.2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51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7.2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51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7.2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51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7.2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51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7.2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51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7.2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51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7.2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51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7.2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51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7.2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51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7.2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51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7.2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51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7.2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51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7.2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51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7.2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51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7.2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51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7.2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51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7.2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51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7.2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51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7.2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51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7.2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51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7.2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51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7.2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51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7.2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51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7.2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51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7.2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51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7.2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51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7.2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51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7.2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51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7.2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51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7.2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51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7.2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51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7.2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51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7.2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51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7.2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51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7.2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51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7.2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51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7.2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51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7.2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51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7.2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51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7.2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51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7.2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51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7.2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51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7.2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51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7.2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51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7.2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51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7.2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51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7.2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51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7.2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51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7.2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51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7.2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51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7.2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51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7.2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51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7.2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51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7.2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51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7.2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51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7.2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51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7.2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51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7.2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51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7.2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51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7.2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51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7.2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51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7.2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51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7.2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51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7.2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51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7.2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51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7.2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51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7.2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51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7.2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51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7.2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51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7.2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51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7.2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51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7.2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51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7.2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51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7.2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51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7.2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51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7.2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51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7.2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51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7.2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51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7.2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51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7.2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51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7.2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51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7.2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51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7.2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51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7.2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51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7.2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51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7.2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51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7.2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51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7.2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51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7.2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51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7.2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51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7.2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51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7.2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51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7.2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51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7.2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51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7.2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51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7.2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51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7.2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51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7.2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51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7.25" customHeight="1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51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7.25" customHeight="1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51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7.25" customHeight="1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51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7.25" customHeight="1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51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7.25" customHeight="1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51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7.25" customHeight="1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51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7.25" customHeight="1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51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7.25" customHeight="1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51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7.25" customHeight="1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51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7.25" customHeight="1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51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7.25" customHeight="1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51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7.25" customHeight="1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51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7.25" customHeight="1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51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7.25" customHeight="1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51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7.25" customHeight="1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51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7.25" customHeight="1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51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7.25" customHeight="1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51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7.25" customHeight="1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51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7.25" customHeight="1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51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7.25" customHeight="1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51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7.25" customHeight="1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51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7.25" customHeight="1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51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7.25" customHeight="1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51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7.25" customHeight="1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51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7.25" customHeight="1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51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7.25" customHeight="1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51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7.25" customHeight="1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51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7.25" customHeight="1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51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7.25" customHeight="1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51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7.25" customHeight="1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51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7.25" customHeight="1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51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7.25" customHeight="1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51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7.25" customHeight="1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51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7.25" customHeight="1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51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7.25" customHeight="1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51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7.25" customHeight="1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51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7.25" customHeight="1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51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7.25" customHeight="1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51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7.25" customHeight="1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51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7.25" customHeight="1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51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7.25" customHeight="1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51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7.25" customHeight="1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51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7.25" customHeight="1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51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7.25" customHeight="1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51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7.25" customHeight="1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51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7.25" customHeight="1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51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7.25" customHeight="1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51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7.25" customHeight="1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51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7.25" customHeight="1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51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7.25" customHeight="1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51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7.25" customHeight="1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51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7.25" customHeight="1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51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7.25" customHeight="1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51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7.25" customHeight="1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51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7.25" customHeight="1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51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7.25" customHeight="1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51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7.25" customHeight="1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51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7.25" customHeight="1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51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7.25" customHeight="1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51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7.25" customHeight="1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51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7.25" customHeight="1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51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7.25" customHeight="1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51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7.25" customHeight="1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51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7.25" customHeight="1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51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7.25" customHeight="1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51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7.25" customHeight="1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51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7.25" customHeight="1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51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7.25" customHeight="1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51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7.25" customHeight="1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51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7.25" customHeight="1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51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7.25" customHeight="1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51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7.25" customHeight="1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51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7.25" customHeight="1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51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7.25" customHeight="1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51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7.25" customHeight="1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51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7.25" customHeight="1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51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7.25" customHeight="1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51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7.25" customHeight="1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51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7.25" customHeight="1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51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7.25" customHeight="1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51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7.25" customHeight="1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51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7.25" customHeight="1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51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7.25" customHeight="1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51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7.25" customHeight="1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51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7.25" customHeight="1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51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7.25" customHeight="1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51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7.25" customHeight="1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51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7.25" customHeight="1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51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7.25" customHeight="1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51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7.25" customHeight="1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51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7.25" customHeight="1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51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7.25" customHeight="1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51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7.25" customHeight="1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51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7.25" customHeight="1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51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7.25" customHeight="1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51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7.25" customHeight="1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51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7.25" customHeight="1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51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7.25" customHeight="1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51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7.25" customHeight="1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51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7.25" customHeight="1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51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7.25" customHeight="1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51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7.25" customHeight="1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51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7.25" customHeight="1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51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7.25" customHeight="1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51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7.25" customHeight="1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51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7.25" customHeight="1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51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7.25" customHeight="1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51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7.25" customHeight="1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51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7.25" customHeight="1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51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7.25" customHeight="1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51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7.25" customHeight="1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51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7.25" customHeight="1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51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7.25" customHeight="1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51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7.25" customHeight="1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51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7.25" customHeight="1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51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7.25" customHeight="1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51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7.25" customHeight="1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51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7.25" customHeight="1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51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7.25" customHeight="1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51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7.25" customHeight="1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51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7.25" customHeight="1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51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7.25" customHeight="1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51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7.25" customHeight="1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51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7.25" customHeight="1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51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7.25" customHeight="1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51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7.25" customHeight="1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51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7.25" customHeight="1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51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7.25" customHeight="1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51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7.25" customHeight="1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51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7.25" customHeight="1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51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7.25" customHeight="1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51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7.25" customHeight="1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51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7.25" customHeight="1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51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7.25" customHeight="1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51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7.25" customHeight="1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51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7.25" customHeight="1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51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7.25" customHeight="1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51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7.25" customHeight="1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51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7.25" customHeight="1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51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7.25" customHeight="1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51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7.25" customHeight="1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51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7.25" customHeight="1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51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7.25" customHeight="1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51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7.25" customHeight="1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51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7.25" customHeight="1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51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7.25" customHeight="1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51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7.25" customHeight="1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51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7.25" customHeight="1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51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7.25" customHeight="1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51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7.25" customHeight="1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51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7.25" customHeight="1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51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7.25" customHeight="1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51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7.25" customHeight="1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51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7.25" customHeight="1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51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7.25" customHeight="1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51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7.25" customHeight="1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51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7.25" customHeight="1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51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7.25" customHeight="1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51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7.25" customHeight="1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51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7.25" customHeight="1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51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7.25" customHeight="1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51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7.25" customHeight="1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51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7.25" customHeight="1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51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7.25" customHeight="1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51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7.25" customHeight="1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51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7.25" customHeight="1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51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7.25" customHeight="1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51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7.25" customHeight="1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51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7.25" customHeight="1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51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7.25" customHeight="1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51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7.25" customHeight="1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51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7.25" customHeight="1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51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7.25" customHeight="1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51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7.25" customHeight="1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51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7.25" customHeight="1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51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7.25" customHeight="1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51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7.25" customHeight="1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51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7.25" customHeight="1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51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7.25" customHeight="1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51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7.25" customHeight="1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51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7.25" customHeight="1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51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7.25" customHeight="1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51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7.25" customHeight="1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51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7.25" customHeight="1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51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7.25" customHeight="1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51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7.25" customHeight="1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51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7.25" customHeight="1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51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7.25" customHeight="1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51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7.25" customHeight="1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51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7.25" customHeight="1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51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7.25" customHeight="1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51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7.25" customHeight="1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51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7.25" customHeight="1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51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7.25" customHeight="1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51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7.25" customHeight="1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51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7.25" customHeight="1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51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7.25" customHeight="1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51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7.25" customHeight="1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51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7.25" customHeight="1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51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7.25" customHeight="1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51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7.25" customHeight="1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51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7.25" customHeight="1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51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7.25" customHeight="1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51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7.25" customHeight="1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51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7.25" customHeight="1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51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7.25" customHeight="1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51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7.25" customHeight="1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51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7.25" customHeight="1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51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7.25" customHeight="1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51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7.25" customHeight="1" x14ac:dyDescent="0.2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51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7.25" customHeight="1" x14ac:dyDescent="0.2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51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7.25" customHeight="1" x14ac:dyDescent="0.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51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7.25" customHeight="1" x14ac:dyDescent="0.2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51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7.25" customHeight="1" x14ac:dyDescent="0.2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51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7.25" customHeight="1" x14ac:dyDescent="0.2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51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7.25" customHeight="1" x14ac:dyDescent="0.2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51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7.25" customHeight="1" x14ac:dyDescent="0.2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51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7.25" customHeight="1" x14ac:dyDescent="0.2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51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7.25" customHeight="1" x14ac:dyDescent="0.2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51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7.25" customHeight="1" x14ac:dyDescent="0.2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51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7.25" customHeight="1" x14ac:dyDescent="0.2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51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7.25" customHeight="1" x14ac:dyDescent="0.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51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7.25" customHeight="1" x14ac:dyDescent="0.2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51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7.25" customHeight="1" x14ac:dyDescent="0.2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51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7.25" customHeight="1" x14ac:dyDescent="0.2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51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7.25" customHeight="1" x14ac:dyDescent="0.2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51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7.25" customHeight="1" x14ac:dyDescent="0.2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51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7.25" customHeight="1" x14ac:dyDescent="0.2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51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7.25" customHeight="1" x14ac:dyDescent="0.2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51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7.25" customHeight="1" x14ac:dyDescent="0.2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51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7.25" customHeight="1" x14ac:dyDescent="0.2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51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7.25" customHeight="1" x14ac:dyDescent="0.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51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7.25" customHeight="1" x14ac:dyDescent="0.2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51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7.25" customHeight="1" x14ac:dyDescent="0.2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51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7.25" customHeight="1" x14ac:dyDescent="0.2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51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7.25" customHeight="1" x14ac:dyDescent="0.2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51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7.25" customHeight="1" x14ac:dyDescent="0.2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51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7.25" customHeight="1" x14ac:dyDescent="0.2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51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7.25" customHeight="1" x14ac:dyDescent="0.2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51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7.25" customHeight="1" x14ac:dyDescent="0.2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51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7.25" customHeight="1" x14ac:dyDescent="0.2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51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7.25" customHeight="1" x14ac:dyDescent="0.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51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7.25" customHeight="1" x14ac:dyDescent="0.2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51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7.25" customHeight="1" x14ac:dyDescent="0.2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51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7.25" customHeight="1" x14ac:dyDescent="0.2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51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7.25" customHeight="1" x14ac:dyDescent="0.2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51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7.25" customHeight="1" x14ac:dyDescent="0.2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51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7.25" customHeight="1" x14ac:dyDescent="0.2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51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7.25" customHeight="1" x14ac:dyDescent="0.2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51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7.25" customHeight="1" x14ac:dyDescent="0.2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51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7.25" customHeight="1" x14ac:dyDescent="0.2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51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7.25" customHeight="1" x14ac:dyDescent="0.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51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7.25" customHeight="1" x14ac:dyDescent="0.2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51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7.25" customHeight="1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51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7.25" customHeight="1" x14ac:dyDescent="0.2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51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7.25" customHeight="1" x14ac:dyDescent="0.2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51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7.25" customHeight="1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51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7.25" customHeight="1" x14ac:dyDescent="0.2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51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7.25" customHeight="1" x14ac:dyDescent="0.2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51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7.25" customHeight="1" x14ac:dyDescent="0.2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51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7.25" customHeight="1" x14ac:dyDescent="0.2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51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7.25" customHeight="1" x14ac:dyDescent="0.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51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7.25" customHeight="1" x14ac:dyDescent="0.2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51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7.25" customHeight="1" x14ac:dyDescent="0.2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51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7.25" customHeight="1" x14ac:dyDescent="0.2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51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7.25" customHeight="1" x14ac:dyDescent="0.2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51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7.25" customHeight="1" x14ac:dyDescent="0.2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51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7.25" customHeight="1" x14ac:dyDescent="0.2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51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7.25" customHeight="1" x14ac:dyDescent="0.2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51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7.25" customHeight="1" x14ac:dyDescent="0.2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51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7.25" customHeight="1" x14ac:dyDescent="0.2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51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7.25" customHeight="1" x14ac:dyDescent="0.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51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7.25" customHeight="1" x14ac:dyDescent="0.2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51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7.25" customHeight="1" x14ac:dyDescent="0.2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51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7.25" customHeight="1" x14ac:dyDescent="0.2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51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7.25" customHeight="1" x14ac:dyDescent="0.2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51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7.25" customHeight="1" x14ac:dyDescent="0.2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51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7.25" customHeight="1" x14ac:dyDescent="0.2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51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7.25" customHeight="1" x14ac:dyDescent="0.2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51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7.25" customHeight="1" x14ac:dyDescent="0.2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51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7.25" customHeight="1" x14ac:dyDescent="0.2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51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7.25" customHeight="1" x14ac:dyDescent="0.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51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7.25" customHeight="1" x14ac:dyDescent="0.2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51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7.25" customHeight="1" x14ac:dyDescent="0.2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51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7.25" customHeight="1" x14ac:dyDescent="0.2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51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7.25" customHeight="1" x14ac:dyDescent="0.2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51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7.25" customHeight="1" x14ac:dyDescent="0.2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51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7.25" customHeight="1" x14ac:dyDescent="0.2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51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7.25" customHeight="1" x14ac:dyDescent="0.2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51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7.25" customHeight="1" x14ac:dyDescent="0.2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51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7.25" customHeight="1" x14ac:dyDescent="0.2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51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7.25" customHeight="1" x14ac:dyDescent="0.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51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7.25" customHeight="1" x14ac:dyDescent="0.2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51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7.25" customHeight="1" x14ac:dyDescent="0.2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51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7.25" customHeight="1" x14ac:dyDescent="0.2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51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7.25" customHeight="1" x14ac:dyDescent="0.2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51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7.25" customHeight="1" x14ac:dyDescent="0.2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51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7.25" customHeight="1" x14ac:dyDescent="0.2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51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7.25" customHeight="1" x14ac:dyDescent="0.2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51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7.25" customHeight="1" x14ac:dyDescent="0.2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51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7.25" customHeight="1" x14ac:dyDescent="0.2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51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7.25" customHeight="1" x14ac:dyDescent="0.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51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7.25" customHeight="1" x14ac:dyDescent="0.2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51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7.25" customHeight="1" x14ac:dyDescent="0.2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51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7.25" customHeight="1" x14ac:dyDescent="0.2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51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7.25" customHeight="1" x14ac:dyDescent="0.2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51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7.25" customHeight="1" x14ac:dyDescent="0.2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51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7.25" customHeight="1" x14ac:dyDescent="0.2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51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7.25" customHeight="1" x14ac:dyDescent="0.2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51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7.25" customHeight="1" x14ac:dyDescent="0.2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51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7.25" customHeight="1" x14ac:dyDescent="0.2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51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7.25" customHeight="1" x14ac:dyDescent="0.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51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7.25" customHeight="1" x14ac:dyDescent="0.2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51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7.25" customHeight="1" x14ac:dyDescent="0.2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51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7.25" customHeight="1" x14ac:dyDescent="0.2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51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7.25" customHeight="1" x14ac:dyDescent="0.2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51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7.25" customHeight="1" x14ac:dyDescent="0.2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51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7.25" customHeight="1" x14ac:dyDescent="0.2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51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7.25" customHeight="1" x14ac:dyDescent="0.2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51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7.25" customHeight="1" x14ac:dyDescent="0.2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51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7.25" customHeight="1" x14ac:dyDescent="0.2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51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7.25" customHeight="1" x14ac:dyDescent="0.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51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7.25" customHeight="1" x14ac:dyDescent="0.2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51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7.25" customHeight="1" x14ac:dyDescent="0.2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51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7.25" customHeight="1" x14ac:dyDescent="0.2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51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7.25" customHeight="1" x14ac:dyDescent="0.2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51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7.25" customHeight="1" x14ac:dyDescent="0.2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51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7.25" customHeight="1" x14ac:dyDescent="0.2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51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7.25" customHeight="1" x14ac:dyDescent="0.2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51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7.25" customHeight="1" x14ac:dyDescent="0.2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51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7.25" customHeight="1" x14ac:dyDescent="0.2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51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7.25" customHeight="1" x14ac:dyDescent="0.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51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7.25" customHeight="1" x14ac:dyDescent="0.2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51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7.25" customHeight="1" x14ac:dyDescent="0.2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51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7.25" customHeight="1" x14ac:dyDescent="0.2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51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7.25" customHeight="1" x14ac:dyDescent="0.2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51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7.25" customHeight="1" x14ac:dyDescent="0.2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51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7.25" customHeight="1" x14ac:dyDescent="0.2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51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7.25" customHeight="1" x14ac:dyDescent="0.2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51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7.25" customHeight="1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51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7.25" customHeight="1" x14ac:dyDescent="0.2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51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7.25" customHeight="1" x14ac:dyDescent="0.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51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7.25" customHeight="1" x14ac:dyDescent="0.2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51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7.25" customHeight="1" x14ac:dyDescent="0.2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51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7.25" customHeight="1" x14ac:dyDescent="0.2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51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7.25" customHeight="1" x14ac:dyDescent="0.2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51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7.25" customHeight="1" x14ac:dyDescent="0.2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51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7.25" customHeight="1" x14ac:dyDescent="0.2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51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7.25" customHeight="1" x14ac:dyDescent="0.2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51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7.25" customHeight="1" x14ac:dyDescent="0.2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51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7.25" customHeight="1" x14ac:dyDescent="0.2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51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7.25" customHeight="1" x14ac:dyDescent="0.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51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7.25" customHeight="1" x14ac:dyDescent="0.2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51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7.25" customHeight="1" x14ac:dyDescent="0.2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51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7.25" customHeight="1" x14ac:dyDescent="0.2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51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7.25" customHeight="1" x14ac:dyDescent="0.2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51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7.25" customHeight="1" x14ac:dyDescent="0.2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51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7.25" customHeight="1" x14ac:dyDescent="0.2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51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7.25" customHeight="1" x14ac:dyDescent="0.2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51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7.25" customHeight="1" x14ac:dyDescent="0.2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51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7.25" customHeight="1" x14ac:dyDescent="0.2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51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7.25" customHeight="1" x14ac:dyDescent="0.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51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7.25" customHeight="1" x14ac:dyDescent="0.2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51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7.25" customHeight="1" x14ac:dyDescent="0.2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51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7.25" customHeight="1" x14ac:dyDescent="0.2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51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7.25" customHeight="1" x14ac:dyDescent="0.2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51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7.25" customHeight="1" x14ac:dyDescent="0.2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51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7.25" customHeight="1" x14ac:dyDescent="0.2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51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7.25" customHeight="1" x14ac:dyDescent="0.2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51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7.25" customHeight="1" x14ac:dyDescent="0.2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51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7.25" customHeight="1" x14ac:dyDescent="0.2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51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7.25" customHeight="1" x14ac:dyDescent="0.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51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7.25" customHeight="1" x14ac:dyDescent="0.2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51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7.25" customHeight="1" x14ac:dyDescent="0.2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51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7.25" customHeight="1" x14ac:dyDescent="0.2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51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7.25" customHeight="1" x14ac:dyDescent="0.2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51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7.25" customHeight="1" x14ac:dyDescent="0.2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51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7.25" customHeight="1" x14ac:dyDescent="0.2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51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7.25" customHeight="1" x14ac:dyDescent="0.2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51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7.25" customHeight="1" x14ac:dyDescent="0.2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51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7.25" customHeight="1" x14ac:dyDescent="0.2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51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7.25" customHeight="1" x14ac:dyDescent="0.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51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7.25" customHeight="1" x14ac:dyDescent="0.2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51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7.25" customHeight="1" x14ac:dyDescent="0.2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51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7.25" customHeight="1" x14ac:dyDescent="0.2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51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7.25" customHeight="1" x14ac:dyDescent="0.2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51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7.25" customHeight="1" x14ac:dyDescent="0.2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51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7.25" customHeight="1" x14ac:dyDescent="0.2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51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7.25" customHeight="1" x14ac:dyDescent="0.2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51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7.25" customHeight="1" x14ac:dyDescent="0.2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51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7.25" customHeight="1" x14ac:dyDescent="0.2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51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7.25" customHeight="1" x14ac:dyDescent="0.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51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7.25" customHeight="1" x14ac:dyDescent="0.2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51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7.25" customHeight="1" x14ac:dyDescent="0.2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51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7.25" customHeight="1" x14ac:dyDescent="0.2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51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7.25" customHeight="1" x14ac:dyDescent="0.2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51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7.25" customHeight="1" x14ac:dyDescent="0.2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51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7.25" customHeight="1" x14ac:dyDescent="0.2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51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7.25" customHeight="1" x14ac:dyDescent="0.2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51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7.25" customHeight="1" x14ac:dyDescent="0.2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51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7.25" customHeight="1" x14ac:dyDescent="0.2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51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7.25" customHeight="1" x14ac:dyDescent="0.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51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7.25" customHeight="1" x14ac:dyDescent="0.2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51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7.25" customHeight="1" x14ac:dyDescent="0.2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51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7.25" customHeight="1" x14ac:dyDescent="0.2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51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7.25" customHeight="1" x14ac:dyDescent="0.2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51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7.25" customHeight="1" x14ac:dyDescent="0.2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51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7.25" customHeight="1" x14ac:dyDescent="0.2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51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7.25" customHeight="1" x14ac:dyDescent="0.2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51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7.25" customHeight="1" x14ac:dyDescent="0.2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51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7.25" customHeight="1" x14ac:dyDescent="0.2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51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7.25" customHeight="1" x14ac:dyDescent="0.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51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7.25" customHeight="1" x14ac:dyDescent="0.2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51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7.25" customHeight="1" x14ac:dyDescent="0.2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51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7.25" customHeight="1" x14ac:dyDescent="0.2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51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7.25" customHeight="1" x14ac:dyDescent="0.2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51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7.25" customHeight="1" x14ac:dyDescent="0.2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51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7.25" customHeight="1" x14ac:dyDescent="0.2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51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7.25" customHeight="1" x14ac:dyDescent="0.2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51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7.25" customHeight="1" x14ac:dyDescent="0.2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51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7.25" customHeight="1" x14ac:dyDescent="0.2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51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7.25" customHeight="1" x14ac:dyDescent="0.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51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7.25" customHeight="1" x14ac:dyDescent="0.2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51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7.25" customHeight="1" x14ac:dyDescent="0.2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51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7.25" customHeight="1" x14ac:dyDescent="0.2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51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7.25" customHeight="1" x14ac:dyDescent="0.2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51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7.25" customHeight="1" x14ac:dyDescent="0.2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51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7.25" customHeight="1" x14ac:dyDescent="0.2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51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7.25" customHeight="1" x14ac:dyDescent="0.2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51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7.25" customHeight="1" x14ac:dyDescent="0.2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51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7.25" customHeight="1" x14ac:dyDescent="0.2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51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7.25" customHeight="1" x14ac:dyDescent="0.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51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7.25" customHeight="1" x14ac:dyDescent="0.2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51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7.25" customHeight="1" x14ac:dyDescent="0.2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51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7.25" customHeight="1" x14ac:dyDescent="0.2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51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7.25" customHeight="1" x14ac:dyDescent="0.2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51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7.25" customHeight="1" x14ac:dyDescent="0.2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51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7.25" customHeight="1" x14ac:dyDescent="0.2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51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7.25" customHeight="1" x14ac:dyDescent="0.2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51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7.25" customHeight="1" x14ac:dyDescent="0.2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51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7.25" customHeight="1" x14ac:dyDescent="0.2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51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7.25" customHeight="1" x14ac:dyDescent="0.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51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7.25" customHeight="1" x14ac:dyDescent="0.2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51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7.25" customHeight="1" x14ac:dyDescent="0.2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51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7.25" customHeight="1" x14ac:dyDescent="0.2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51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7.25" customHeight="1" x14ac:dyDescent="0.2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51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7.25" customHeight="1" x14ac:dyDescent="0.2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51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7.25" customHeight="1" x14ac:dyDescent="0.2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51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7.25" customHeight="1" x14ac:dyDescent="0.2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51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7.25" customHeight="1" x14ac:dyDescent="0.2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51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7.25" customHeight="1" x14ac:dyDescent="0.2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51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7.25" customHeight="1" x14ac:dyDescent="0.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51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7.25" customHeight="1" x14ac:dyDescent="0.2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51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7.25" customHeight="1" x14ac:dyDescent="0.2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51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7.25" customHeight="1" x14ac:dyDescent="0.2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51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7.25" customHeight="1" x14ac:dyDescent="0.2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51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7.25" customHeight="1" x14ac:dyDescent="0.2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51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7.25" customHeight="1" x14ac:dyDescent="0.2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51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7.25" customHeight="1" x14ac:dyDescent="0.2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51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7.25" customHeight="1" x14ac:dyDescent="0.2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51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7.25" customHeight="1" x14ac:dyDescent="0.2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51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7.25" customHeight="1" x14ac:dyDescent="0.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51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7.25" customHeight="1" x14ac:dyDescent="0.2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51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7.25" customHeight="1" x14ac:dyDescent="0.2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51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7.25" customHeight="1" x14ac:dyDescent="0.2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51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7.25" customHeight="1" x14ac:dyDescent="0.2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51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7.25" customHeight="1" x14ac:dyDescent="0.2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51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7.25" customHeight="1" x14ac:dyDescent="0.2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51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7.25" customHeight="1" x14ac:dyDescent="0.2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51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7.25" customHeight="1" x14ac:dyDescent="0.2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51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7.25" customHeight="1" x14ac:dyDescent="0.2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51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7.25" customHeight="1" x14ac:dyDescent="0.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51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7.25" customHeight="1" x14ac:dyDescent="0.2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51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7.25" customHeight="1" x14ac:dyDescent="0.2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51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7.25" customHeight="1" x14ac:dyDescent="0.2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51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7.25" customHeight="1" x14ac:dyDescent="0.2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51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7.25" customHeight="1" x14ac:dyDescent="0.2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51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7.25" customHeight="1" x14ac:dyDescent="0.2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51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7.25" customHeight="1" x14ac:dyDescent="0.2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51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7.25" customHeight="1" x14ac:dyDescent="0.2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51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7.25" customHeight="1" x14ac:dyDescent="0.2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51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7.25" customHeight="1" x14ac:dyDescent="0.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51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7.25" customHeight="1" x14ac:dyDescent="0.2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51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7.25" customHeight="1" x14ac:dyDescent="0.2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51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7.25" customHeight="1" x14ac:dyDescent="0.2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51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7.25" customHeight="1" x14ac:dyDescent="0.2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51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7.25" customHeight="1" x14ac:dyDescent="0.2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51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7.25" customHeight="1" x14ac:dyDescent="0.2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51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7.25" customHeight="1" x14ac:dyDescent="0.2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51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7.25" customHeight="1" x14ac:dyDescent="0.2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51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7.25" customHeight="1" x14ac:dyDescent="0.2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51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7.25" customHeight="1" x14ac:dyDescent="0.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51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7.25" customHeight="1" x14ac:dyDescent="0.2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51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7.25" customHeight="1" x14ac:dyDescent="0.2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51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7.25" customHeight="1" x14ac:dyDescent="0.2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51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7.25" customHeight="1" x14ac:dyDescent="0.2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51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7.25" customHeight="1" x14ac:dyDescent="0.2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51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7.25" customHeight="1" x14ac:dyDescent="0.2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51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7.25" customHeight="1" x14ac:dyDescent="0.2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51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7.25" customHeight="1" x14ac:dyDescent="0.2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51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7.25" customHeight="1" x14ac:dyDescent="0.2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51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7.25" customHeight="1" x14ac:dyDescent="0.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51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7.25" customHeight="1" x14ac:dyDescent="0.2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51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7.25" customHeight="1" x14ac:dyDescent="0.2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51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7.25" customHeight="1" x14ac:dyDescent="0.2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51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7.25" customHeight="1" x14ac:dyDescent="0.2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51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7.25" customHeight="1" x14ac:dyDescent="0.2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51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7.25" customHeight="1" x14ac:dyDescent="0.2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51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7.25" customHeight="1" x14ac:dyDescent="0.2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51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7.25" customHeight="1" x14ac:dyDescent="0.2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51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7.25" customHeight="1" x14ac:dyDescent="0.2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51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7.25" customHeight="1" x14ac:dyDescent="0.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51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7.25" customHeight="1" x14ac:dyDescent="0.2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51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7.25" customHeight="1" x14ac:dyDescent="0.2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51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7.25" customHeight="1" x14ac:dyDescent="0.2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51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7.25" customHeight="1" x14ac:dyDescent="0.2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51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7.25" customHeight="1" x14ac:dyDescent="0.2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51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7.25" customHeight="1" x14ac:dyDescent="0.2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51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7.25" customHeight="1" x14ac:dyDescent="0.2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51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7.25" customHeight="1" x14ac:dyDescent="0.2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51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7.25" customHeight="1" x14ac:dyDescent="0.2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51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7.25" customHeight="1" x14ac:dyDescent="0.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51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7.25" customHeight="1" x14ac:dyDescent="0.2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51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7.25" customHeight="1" x14ac:dyDescent="0.2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51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7.25" customHeight="1" x14ac:dyDescent="0.2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51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7.25" customHeight="1" x14ac:dyDescent="0.2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51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7.25" customHeight="1" x14ac:dyDescent="0.2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51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7.25" customHeight="1" x14ac:dyDescent="0.2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51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7.25" customHeight="1" x14ac:dyDescent="0.2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51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7.25" customHeight="1" x14ac:dyDescent="0.2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51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7.25" customHeight="1" x14ac:dyDescent="0.2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51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7.25" customHeight="1" x14ac:dyDescent="0.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51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7.25" customHeight="1" x14ac:dyDescent="0.2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51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7.25" customHeight="1" x14ac:dyDescent="0.2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51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7.25" customHeight="1" x14ac:dyDescent="0.2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51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7.25" customHeight="1" x14ac:dyDescent="0.2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51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7.25" customHeight="1" x14ac:dyDescent="0.2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51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7.25" customHeight="1" x14ac:dyDescent="0.2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51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7.25" customHeight="1" x14ac:dyDescent="0.2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51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7.25" customHeight="1" x14ac:dyDescent="0.2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51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7.25" customHeight="1" x14ac:dyDescent="0.2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51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7.25" customHeight="1" x14ac:dyDescent="0.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51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7.25" customHeight="1" x14ac:dyDescent="0.2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51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7.25" customHeight="1" x14ac:dyDescent="0.2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51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7.25" customHeight="1" x14ac:dyDescent="0.2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51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7.25" customHeight="1" x14ac:dyDescent="0.2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51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7.25" customHeight="1" x14ac:dyDescent="0.2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51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7.25" customHeight="1" x14ac:dyDescent="0.2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51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7.25" customHeight="1" x14ac:dyDescent="0.2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51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7.25" customHeight="1" x14ac:dyDescent="0.2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51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7.25" customHeight="1" x14ac:dyDescent="0.2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51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7.25" customHeight="1" x14ac:dyDescent="0.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51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7.25" customHeight="1" x14ac:dyDescent="0.2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51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7.25" customHeight="1" x14ac:dyDescent="0.2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51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7.25" customHeight="1" x14ac:dyDescent="0.2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51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7.25" customHeight="1" x14ac:dyDescent="0.2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51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7.25" customHeight="1" x14ac:dyDescent="0.2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51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7.25" customHeight="1" x14ac:dyDescent="0.2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51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7.25" customHeight="1" x14ac:dyDescent="0.2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51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7.25" customHeight="1" x14ac:dyDescent="0.2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51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7.25" customHeight="1" x14ac:dyDescent="0.2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51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7.25" customHeight="1" x14ac:dyDescent="0.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51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7.25" customHeight="1" x14ac:dyDescent="0.2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51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7.25" customHeight="1" x14ac:dyDescent="0.2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51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7.25" customHeight="1" x14ac:dyDescent="0.2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51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7.25" customHeight="1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51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7.25" customHeight="1" x14ac:dyDescent="0.2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51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7.25" customHeight="1" x14ac:dyDescent="0.2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51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7.25" customHeight="1" x14ac:dyDescent="0.2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51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7.25" customHeight="1" x14ac:dyDescent="0.2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51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7.25" customHeight="1" x14ac:dyDescent="0.2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51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7.25" customHeight="1" x14ac:dyDescent="0.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51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7.25" customHeight="1" x14ac:dyDescent="0.2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51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7.25" customHeight="1" x14ac:dyDescent="0.2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51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7.25" customHeight="1" x14ac:dyDescent="0.2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51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7.25" customHeight="1" x14ac:dyDescent="0.2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51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7.25" customHeight="1" x14ac:dyDescent="0.2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51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7.25" customHeight="1" x14ac:dyDescent="0.2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51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7.25" customHeight="1" x14ac:dyDescent="0.2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51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7.25" customHeight="1" x14ac:dyDescent="0.2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51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7.25" customHeight="1" x14ac:dyDescent="0.2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51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7.25" customHeight="1" x14ac:dyDescent="0.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51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7.25" customHeight="1" x14ac:dyDescent="0.2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51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7.25" customHeight="1" x14ac:dyDescent="0.2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51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7.25" customHeight="1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51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7.25" customHeight="1" x14ac:dyDescent="0.2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51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7.25" customHeight="1" x14ac:dyDescent="0.2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51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7.25" customHeight="1" x14ac:dyDescent="0.2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51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7.25" customHeight="1" x14ac:dyDescent="0.2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51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7.25" customHeight="1" x14ac:dyDescent="0.2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51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7.25" customHeight="1" x14ac:dyDescent="0.2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51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7.25" customHeight="1" x14ac:dyDescent="0.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51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7.25" customHeight="1" x14ac:dyDescent="0.2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51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7.25" customHeight="1" x14ac:dyDescent="0.2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51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7.25" customHeight="1" x14ac:dyDescent="0.2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51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7.25" customHeight="1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51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7.25" customHeight="1" x14ac:dyDescent="0.2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51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7.25" customHeight="1" x14ac:dyDescent="0.2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51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7.25" customHeight="1" x14ac:dyDescent="0.2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51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7.25" customHeight="1" x14ac:dyDescent="0.2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51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7.25" customHeight="1" x14ac:dyDescent="0.2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51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7.25" customHeight="1" x14ac:dyDescent="0.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51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7.25" customHeight="1" x14ac:dyDescent="0.2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51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7.25" customHeight="1" x14ac:dyDescent="0.2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51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7.25" customHeight="1" x14ac:dyDescent="0.2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51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7.25" customHeight="1" x14ac:dyDescent="0.2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51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7.25" customHeight="1" x14ac:dyDescent="0.2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51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7.25" customHeight="1" x14ac:dyDescent="0.2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51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7.25" customHeight="1" x14ac:dyDescent="0.2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51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7.25" customHeight="1" x14ac:dyDescent="0.2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51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7.25" customHeight="1" x14ac:dyDescent="0.2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51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7.25" customHeight="1" x14ac:dyDescent="0.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51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7.25" customHeight="1" x14ac:dyDescent="0.2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51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7.25" customHeight="1" x14ac:dyDescent="0.2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51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7.25" customHeight="1" x14ac:dyDescent="0.2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51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7.25" customHeight="1" x14ac:dyDescent="0.2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51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7.25" customHeight="1" x14ac:dyDescent="0.2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51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7.25" customHeight="1" x14ac:dyDescent="0.2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51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7.25" customHeight="1" x14ac:dyDescent="0.2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51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7.25" customHeight="1" x14ac:dyDescent="0.2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51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7.25" customHeight="1" x14ac:dyDescent="0.2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51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7.25" customHeight="1" x14ac:dyDescent="0.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51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7.25" customHeight="1" x14ac:dyDescent="0.2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51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7.25" customHeight="1" x14ac:dyDescent="0.2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51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7.25" customHeight="1" x14ac:dyDescent="0.2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51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7.25" customHeight="1" x14ac:dyDescent="0.2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51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7.25" customHeight="1" x14ac:dyDescent="0.2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51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7.25" customHeight="1" x14ac:dyDescent="0.2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51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7.25" customHeight="1" x14ac:dyDescent="0.2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51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7.25" customHeight="1" x14ac:dyDescent="0.2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51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7.25" customHeight="1" x14ac:dyDescent="0.2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51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7.25" customHeight="1" x14ac:dyDescent="0.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51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7.25" customHeight="1" x14ac:dyDescent="0.2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51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7.25" customHeight="1" x14ac:dyDescent="0.2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51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7.25" customHeight="1" x14ac:dyDescent="0.2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51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7.25" customHeight="1" x14ac:dyDescent="0.2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51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7.25" customHeight="1" x14ac:dyDescent="0.2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51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7.25" customHeight="1" x14ac:dyDescent="0.2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51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7.25" customHeight="1" x14ac:dyDescent="0.2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51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7.25" customHeight="1" x14ac:dyDescent="0.2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51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7.25" customHeight="1" x14ac:dyDescent="0.2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51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7.25" customHeight="1" x14ac:dyDescent="0.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51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7.25" customHeight="1" x14ac:dyDescent="0.2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51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7.25" customHeight="1" x14ac:dyDescent="0.2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51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7.25" customHeight="1" x14ac:dyDescent="0.2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51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7.25" customHeight="1" x14ac:dyDescent="0.2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51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7.25" customHeight="1" x14ac:dyDescent="0.2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51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7.25" customHeight="1" x14ac:dyDescent="0.2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51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7.25" customHeight="1" x14ac:dyDescent="0.2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51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7.25" customHeight="1" x14ac:dyDescent="0.2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51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7.25" customHeight="1" x14ac:dyDescent="0.2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51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7.25" customHeight="1" x14ac:dyDescent="0.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51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7.25" customHeight="1" x14ac:dyDescent="0.2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51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7.25" customHeight="1" x14ac:dyDescent="0.2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51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7.25" customHeight="1" x14ac:dyDescent="0.2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51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7.25" customHeight="1" x14ac:dyDescent="0.2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51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7.25" customHeight="1" x14ac:dyDescent="0.2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51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7.25" customHeight="1" x14ac:dyDescent="0.2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51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7.25" customHeight="1" x14ac:dyDescent="0.2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51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7.25" customHeight="1" x14ac:dyDescent="0.2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51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7.25" customHeight="1" x14ac:dyDescent="0.2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51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7.25" customHeight="1" x14ac:dyDescent="0.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51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7.25" customHeight="1" x14ac:dyDescent="0.2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51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7.25" customHeight="1" x14ac:dyDescent="0.2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51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7.25" customHeight="1" x14ac:dyDescent="0.2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51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7.25" customHeight="1" x14ac:dyDescent="0.2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51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7.25" customHeight="1" x14ac:dyDescent="0.2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51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7.25" customHeight="1" x14ac:dyDescent="0.2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51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7.25" customHeight="1" x14ac:dyDescent="0.2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51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7.25" customHeight="1" x14ac:dyDescent="0.2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51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7.25" customHeight="1" x14ac:dyDescent="0.2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51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7.25" customHeight="1" x14ac:dyDescent="0.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51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7.25" customHeight="1" x14ac:dyDescent="0.2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51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7.25" customHeight="1" x14ac:dyDescent="0.2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51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7.25" customHeight="1" x14ac:dyDescent="0.2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51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7.25" customHeight="1" x14ac:dyDescent="0.2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51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7.25" customHeight="1" x14ac:dyDescent="0.2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51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7.25" customHeight="1" x14ac:dyDescent="0.2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51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7.25" customHeight="1" x14ac:dyDescent="0.2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51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7.25" customHeight="1" x14ac:dyDescent="0.2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51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7.25" customHeight="1" x14ac:dyDescent="0.2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51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7.25" customHeight="1" x14ac:dyDescent="0.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51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7.25" customHeight="1" x14ac:dyDescent="0.2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51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7.25" customHeight="1" x14ac:dyDescent="0.2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51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7.25" customHeight="1" x14ac:dyDescent="0.2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51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7.25" customHeight="1" x14ac:dyDescent="0.2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51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7.25" customHeight="1" x14ac:dyDescent="0.2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51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7.25" customHeight="1" x14ac:dyDescent="0.2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51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7.25" customHeight="1" x14ac:dyDescent="0.2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51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7.25" customHeight="1" x14ac:dyDescent="0.2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51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7.2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51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7.25" customHeight="1" x14ac:dyDescent="0.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51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7.25" customHeight="1" x14ac:dyDescent="0.2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51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7.25" customHeight="1" x14ac:dyDescent="0.2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51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7.25" customHeight="1" x14ac:dyDescent="0.2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51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7.25" customHeight="1" x14ac:dyDescent="0.2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51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7.25" customHeight="1" x14ac:dyDescent="0.2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51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7.25" customHeight="1" x14ac:dyDescent="0.2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51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7.25" customHeight="1" x14ac:dyDescent="0.2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51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7.25" customHeight="1" x14ac:dyDescent="0.2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51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7.2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51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7.25" customHeight="1" x14ac:dyDescent="0.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51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7.25" customHeight="1" x14ac:dyDescent="0.2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51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7.25" customHeight="1" x14ac:dyDescent="0.2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51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7.25" customHeight="1" x14ac:dyDescent="0.2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51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7.25" customHeight="1" x14ac:dyDescent="0.2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51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7.2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51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7.25" customHeight="1" x14ac:dyDescent="0.2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51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7.25" customHeight="1" x14ac:dyDescent="0.2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51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7.2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51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7.25" customHeight="1" x14ac:dyDescent="0.2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51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7.25" customHeight="1" x14ac:dyDescent="0.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51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7.25" customHeight="1" x14ac:dyDescent="0.2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51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7.25" customHeight="1" x14ac:dyDescent="0.2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51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7.25" customHeight="1" x14ac:dyDescent="0.2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51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7.25" customHeight="1" x14ac:dyDescent="0.2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51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7.25" customHeight="1" x14ac:dyDescent="0.2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51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7.25" customHeight="1" x14ac:dyDescent="0.2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51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7.25" customHeight="1" x14ac:dyDescent="0.2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51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7.25" customHeight="1" x14ac:dyDescent="0.2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51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7.25" customHeight="1" x14ac:dyDescent="0.2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51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7.25" customHeight="1" x14ac:dyDescent="0.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51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7.25" customHeight="1" x14ac:dyDescent="0.2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51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7.25" customHeight="1" x14ac:dyDescent="0.2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51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7.25" customHeight="1" x14ac:dyDescent="0.2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51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7.25" customHeight="1" x14ac:dyDescent="0.2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51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7.25" customHeight="1" x14ac:dyDescent="0.2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51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7.25" customHeight="1" x14ac:dyDescent="0.2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51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7.25" customHeight="1" x14ac:dyDescent="0.2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51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7.25" customHeight="1" x14ac:dyDescent="0.2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51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7.25" customHeight="1" x14ac:dyDescent="0.2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51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7.25" customHeight="1" x14ac:dyDescent="0.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51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7.25" customHeight="1" x14ac:dyDescent="0.2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51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7.25" customHeight="1" x14ac:dyDescent="0.2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51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7.25" customHeight="1" x14ac:dyDescent="0.2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51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7.25" customHeight="1" x14ac:dyDescent="0.2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51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7.25" customHeight="1" x14ac:dyDescent="0.2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51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7.25" customHeight="1" x14ac:dyDescent="0.2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51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7.25" customHeight="1" x14ac:dyDescent="0.2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51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7.25" customHeight="1" x14ac:dyDescent="0.2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51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7.25" customHeight="1" x14ac:dyDescent="0.2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51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7.25" customHeight="1" x14ac:dyDescent="0.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51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7.25" customHeight="1" x14ac:dyDescent="0.2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51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7.25" customHeight="1" x14ac:dyDescent="0.2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51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7.25" customHeight="1" x14ac:dyDescent="0.2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51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7.25" customHeight="1" x14ac:dyDescent="0.2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51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7.25" customHeight="1" x14ac:dyDescent="0.2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51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7.25" customHeight="1" x14ac:dyDescent="0.2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51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7.25" customHeight="1" x14ac:dyDescent="0.2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51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7.25" customHeight="1" x14ac:dyDescent="0.2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51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ht="17.25" customHeight="1" x14ac:dyDescent="0.2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51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 spans="1:26" ht="17.25" customHeight="1" x14ac:dyDescent="0.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51"/>
      <c r="R1002" s="14"/>
      <c r="S1002" s="14"/>
      <c r="T1002" s="14"/>
      <c r="U1002" s="14"/>
      <c r="V1002" s="14"/>
      <c r="W1002" s="14"/>
      <c r="X1002" s="14"/>
      <c r="Y1002" s="14"/>
      <c r="Z1002" s="14"/>
    </row>
  </sheetData>
  <conditionalFormatting sqref="E5:P7">
    <cfRule type="expression" dxfId="5" priority="1">
      <formula>E5&lt;0</formula>
    </cfRule>
  </conditionalFormatting>
  <conditionalFormatting sqref="E7:P7 E16:P16 E47:P48">
    <cfRule type="expression" dxfId="4" priority="2">
      <formula>E7&lt;0</formula>
    </cfRule>
  </conditionalFormatting>
  <conditionalFormatting sqref="G56">
    <cfRule type="notContainsBlanks" dxfId="3" priority="3">
      <formula>LEN(TRIM(G56))&gt;0</formula>
    </cfRule>
  </conditionalFormatting>
  <conditionalFormatting sqref="E52:P52">
    <cfRule type="expression" dxfId="2" priority="4">
      <formula>E50&lt;0</formula>
    </cfRule>
  </conditionalFormatting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type="column" displayEmptyCellsAs="gap" negative="1">
          <x14:colorSeries rgb="FF19B89B"/>
          <x14:colorNegative rgb="FFE06666"/>
          <x14:sparklines>
            <x14:sparkline>
              <xm:f>'Monthly Cash Flow Statement (Te'!D50:P50</xm:f>
              <xm:sqref>S50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(Te'!D48:P48</xm:f>
              <xm:sqref>S48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(Te'!D46:P46</xm:f>
              <xm:sqref>S46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(Te'!D38:P38</xm:f>
              <xm:sqref>S38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(Te'!D16:P16</xm:f>
              <xm:sqref>S16</xm:sqref>
            </x14:sparkline>
          </x14:sparklines>
        </x14:sparklineGroup>
        <x14:sparklineGroup manualMax="0" manualMin="0" type="column" displayEmptyCellsAs="gap" negative="1">
          <x14:colorSeries rgb="FF19B89B"/>
          <x14:colorNegative rgb="FFE06666"/>
          <x14:sparklines>
            <x14:sparkline>
              <xm:f>'Monthly Cash Flow Statement (Te'!D7:P7</xm:f>
              <xm:sqref>S7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506B86"/>
  </sheetPr>
  <dimension ref="A1:Z1006"/>
  <sheetViews>
    <sheetView showGridLines="0" workbookViewId="0">
      <pane ySplit="4" topLeftCell="A5" activePane="bottomLeft" state="frozen"/>
      <selection pane="bottomLeft" activeCell="E58" sqref="E58"/>
    </sheetView>
  </sheetViews>
  <sheetFormatPr baseColWidth="10" defaultColWidth="14.3984375" defaultRowHeight="15" customHeight="1" x14ac:dyDescent="0.2"/>
  <cols>
    <col min="1" max="1" width="2.59765625" customWidth="1"/>
    <col min="2" max="2" width="34.59765625" customWidth="1"/>
    <col min="3" max="16" width="18.796875" customWidth="1"/>
    <col min="17" max="17" width="3" customWidth="1"/>
    <col min="18" max="18" width="18.796875" customWidth="1"/>
    <col min="19" max="19" width="10.59765625" customWidth="1"/>
    <col min="20" max="26" width="8.796875" customWidth="1"/>
  </cols>
  <sheetData>
    <row r="1" spans="1:26" ht="42" customHeight="1" x14ac:dyDescent="0.4">
      <c r="A1" s="14"/>
      <c r="B1" s="89" t="s">
        <v>75</v>
      </c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4"/>
      <c r="U1" s="14"/>
      <c r="V1" s="14"/>
      <c r="W1" s="14"/>
      <c r="X1" s="14"/>
      <c r="Y1" s="14"/>
      <c r="Z1" s="14"/>
    </row>
    <row r="2" spans="1:26" ht="29.25" customHeight="1" x14ac:dyDescent="0.2">
      <c r="A2" s="14"/>
      <c r="B2" s="17" t="s">
        <v>61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8"/>
      <c r="R2" s="14"/>
      <c r="S2" s="14"/>
      <c r="T2" s="14"/>
      <c r="U2" s="14"/>
      <c r="V2" s="14"/>
      <c r="W2" s="14"/>
      <c r="X2" s="14"/>
      <c r="Y2" s="14"/>
      <c r="Z2" s="14"/>
    </row>
    <row r="3" spans="1:26" ht="25.5" customHeight="1" x14ac:dyDescent="0.25">
      <c r="A3" s="14"/>
      <c r="B3" s="19" t="s">
        <v>62</v>
      </c>
      <c r="C3" s="14"/>
      <c r="E3" s="20" t="str">
        <f>UPPER(TEXT(FiscalYearStartDate,"mmm"))</f>
        <v>JAN</v>
      </c>
      <c r="F3" s="20" t="str">
        <f>UPPER(TEXT(EOMONTH(FiscalYearStartDate,1),"mmm"))</f>
        <v>FEB</v>
      </c>
      <c r="G3" s="20" t="str">
        <f>UPPER(TEXT(EOMONTH(FiscalYearStartDate,2),"mmm"))</f>
        <v>MAR</v>
      </c>
      <c r="H3" s="20" t="str">
        <f>UPPER(TEXT(EOMONTH(FiscalYearStartDate,3),"mmm"))</f>
        <v>APR</v>
      </c>
      <c r="I3" s="20" t="str">
        <f>UPPER(TEXT(EOMONTH(FiscalYearStartDate,4),"mmm"))</f>
        <v>MAY</v>
      </c>
      <c r="J3" s="20" t="str">
        <f>UPPER(TEXT(EOMONTH(FiscalYearStartDate,5),"mmm"))</f>
        <v>JUN</v>
      </c>
      <c r="K3" s="20" t="str">
        <f>UPPER(TEXT(EOMONTH(FiscalYearStartDate,6),"mmm"))</f>
        <v>JUL</v>
      </c>
      <c r="L3" s="20" t="str">
        <f>UPPER(TEXT(EOMONTH(FiscalYearStartDate,7),"mmm"))</f>
        <v>AUG</v>
      </c>
      <c r="M3" s="20" t="str">
        <f>UPPER(TEXT(EOMONTH(FiscalYearStartDate,8),"mmm"))</f>
        <v>SEP</v>
      </c>
      <c r="N3" s="20" t="str">
        <f>UPPER(TEXT(EOMONTH(FiscalYearStartDate,9),"mmm"))</f>
        <v>OCT</v>
      </c>
      <c r="O3" s="20" t="str">
        <f>UPPER(TEXT(EOMONTH(FiscalYearStartDate,10),"mmm"))</f>
        <v>NOV</v>
      </c>
      <c r="P3" s="20" t="str">
        <f>UPPER(TEXT(EOMONTH(FiscalYearStartDate,11),"mmm"))</f>
        <v>DEC</v>
      </c>
      <c r="Q3" s="21"/>
      <c r="R3" s="22" t="s">
        <v>18</v>
      </c>
      <c r="S3" s="23" t="s">
        <v>19</v>
      </c>
      <c r="T3" s="14"/>
      <c r="U3" s="14"/>
      <c r="V3" s="14"/>
      <c r="W3" s="14"/>
      <c r="X3" s="14"/>
      <c r="Y3" s="14"/>
      <c r="Z3" s="14"/>
    </row>
    <row r="4" spans="1:26" ht="16.5" customHeight="1" x14ac:dyDescent="0.2">
      <c r="A4" s="14"/>
      <c r="B4" s="81">
        <v>43101</v>
      </c>
      <c r="C4" s="14"/>
      <c r="D4" s="25"/>
      <c r="E4" s="26">
        <v>2018</v>
      </c>
      <c r="F4" s="26">
        <v>2018</v>
      </c>
      <c r="G4" s="26">
        <v>2018</v>
      </c>
      <c r="H4" s="26">
        <v>2018</v>
      </c>
      <c r="I4" s="26">
        <v>2018</v>
      </c>
      <c r="J4" s="26">
        <v>2018</v>
      </c>
      <c r="K4" s="26">
        <v>2018</v>
      </c>
      <c r="L4" s="26">
        <v>2018</v>
      </c>
      <c r="M4" s="26">
        <v>2018</v>
      </c>
      <c r="N4" s="26">
        <v>2018</v>
      </c>
      <c r="O4" s="26">
        <v>2018</v>
      </c>
      <c r="P4" s="26">
        <v>2018</v>
      </c>
      <c r="Q4" s="27"/>
      <c r="R4" s="26">
        <v>2018</v>
      </c>
      <c r="S4" s="28"/>
      <c r="T4" s="14"/>
      <c r="U4" s="14"/>
      <c r="V4" s="14"/>
      <c r="W4" s="14"/>
      <c r="X4" s="14"/>
      <c r="Y4" s="14"/>
      <c r="Z4" s="14"/>
    </row>
    <row r="5" spans="1:26" ht="84.75" customHeight="1" x14ac:dyDescent="0.2">
      <c r="A5" s="14"/>
      <c r="B5" s="29"/>
      <c r="C5" s="14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1"/>
      <c r="R5" s="30"/>
      <c r="S5" s="32"/>
      <c r="T5" s="14"/>
      <c r="U5" s="14"/>
      <c r="V5" s="14"/>
      <c r="W5" s="14"/>
      <c r="X5" s="14"/>
      <c r="Y5" s="14"/>
      <c r="Z5" s="14"/>
    </row>
    <row r="6" spans="1:26" ht="17.25" customHeight="1" x14ac:dyDescent="0.2">
      <c r="A6" s="14"/>
      <c r="B6" s="33"/>
      <c r="C6" s="14"/>
      <c r="D6" s="34" t="s">
        <v>20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5"/>
      <c r="R6" s="30"/>
      <c r="S6" s="32"/>
      <c r="T6" s="14"/>
      <c r="U6" s="14"/>
      <c r="V6" s="14"/>
      <c r="W6" s="14"/>
      <c r="X6" s="14"/>
      <c r="Y6" s="14"/>
      <c r="Z6" s="14"/>
    </row>
    <row r="7" spans="1:26" ht="17.25" customHeight="1" x14ac:dyDescent="0.2">
      <c r="A7" s="14"/>
      <c r="B7" s="36" t="s">
        <v>21</v>
      </c>
      <c r="C7" s="37"/>
      <c r="D7" s="38">
        <v>10000</v>
      </c>
      <c r="E7" s="37">
        <f t="shared" ref="E7:P7" si="0">D54</f>
        <v>10000</v>
      </c>
      <c r="F7" s="37">
        <f t="shared" si="0"/>
        <v>6380</v>
      </c>
      <c r="G7" s="37">
        <f t="shared" si="0"/>
        <v>2885</v>
      </c>
      <c r="H7" s="37">
        <f t="shared" si="0"/>
        <v>-1714</v>
      </c>
      <c r="I7" s="37">
        <f t="shared" si="0"/>
        <v>8556</v>
      </c>
      <c r="J7" s="37">
        <f t="shared" si="0"/>
        <v>-2224</v>
      </c>
      <c r="K7" s="37">
        <f t="shared" si="0"/>
        <v>11966</v>
      </c>
      <c r="L7" s="37">
        <f t="shared" si="0"/>
        <v>8606</v>
      </c>
      <c r="M7" s="37">
        <f t="shared" si="0"/>
        <v>5971</v>
      </c>
      <c r="N7" s="37">
        <f t="shared" si="0"/>
        <v>8406</v>
      </c>
      <c r="O7" s="37">
        <f t="shared" si="0"/>
        <v>3091</v>
      </c>
      <c r="P7" s="37">
        <f t="shared" si="0"/>
        <v>521</v>
      </c>
      <c r="Q7" s="39"/>
      <c r="R7" s="82">
        <f>D7</f>
        <v>10000</v>
      </c>
      <c r="S7" s="41"/>
      <c r="T7" s="14"/>
      <c r="U7" s="14"/>
      <c r="V7" s="14"/>
      <c r="W7" s="14"/>
      <c r="X7" s="14"/>
      <c r="Y7" s="14"/>
      <c r="Z7" s="14"/>
    </row>
    <row r="8" spans="1:26" ht="17.2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42"/>
      <c r="R8" s="14"/>
      <c r="S8" s="14"/>
      <c r="T8" s="14"/>
      <c r="U8" s="14"/>
      <c r="V8" s="14"/>
      <c r="W8" s="14"/>
      <c r="X8" s="14"/>
      <c r="Y8" s="14"/>
      <c r="Z8" s="14"/>
    </row>
    <row r="9" spans="1:26" ht="17.25" customHeight="1" x14ac:dyDescent="0.2">
      <c r="A9" s="14"/>
      <c r="B9" s="43" t="s">
        <v>22</v>
      </c>
      <c r="C9" s="44" t="s">
        <v>23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2"/>
      <c r="R9" s="14"/>
      <c r="S9" s="14"/>
      <c r="T9" s="14"/>
      <c r="U9" s="14"/>
      <c r="V9" s="14"/>
      <c r="W9" s="14"/>
      <c r="X9" s="14"/>
      <c r="Y9" s="14"/>
      <c r="Z9" s="14"/>
    </row>
    <row r="10" spans="1:26" ht="17.25" customHeight="1" x14ac:dyDescent="0.2">
      <c r="A10" s="14"/>
      <c r="B10" s="46" t="s">
        <v>24</v>
      </c>
      <c r="C10" s="47"/>
      <c r="D10" s="53"/>
      <c r="E10" s="48">
        <v>28125</v>
      </c>
      <c r="F10" s="48">
        <v>24195</v>
      </c>
      <c r="G10" s="48">
        <v>25050</v>
      </c>
      <c r="H10" s="48">
        <v>29450</v>
      </c>
      <c r="I10" s="48">
        <v>26610</v>
      </c>
      <c r="J10" s="48">
        <v>23600</v>
      </c>
      <c r="K10" s="48">
        <v>34820</v>
      </c>
      <c r="L10" s="48">
        <v>33775</v>
      </c>
      <c r="M10" s="48">
        <v>28615</v>
      </c>
      <c r="N10" s="48">
        <v>28150</v>
      </c>
      <c r="O10" s="48">
        <v>30890</v>
      </c>
      <c r="P10" s="48">
        <v>34030</v>
      </c>
      <c r="Q10" s="49"/>
      <c r="R10" s="50">
        <f>SUM('Monthly Cash Flow Statement (Ex'!$D10:$P10)</f>
        <v>347310</v>
      </c>
      <c r="S10" s="51"/>
      <c r="T10" s="14"/>
      <c r="U10" s="14"/>
      <c r="V10" s="14"/>
      <c r="W10" s="14"/>
      <c r="X10" s="14"/>
      <c r="Y10" s="14"/>
      <c r="Z10" s="14"/>
    </row>
    <row r="11" spans="1:26" ht="17.25" customHeight="1" x14ac:dyDescent="0.2">
      <c r="A11" s="14"/>
      <c r="B11" s="46" t="s">
        <v>25</v>
      </c>
      <c r="C11" s="52"/>
      <c r="D11" s="48" t="s">
        <v>63</v>
      </c>
      <c r="E11" s="48" t="s">
        <v>63</v>
      </c>
      <c r="F11" s="48" t="s">
        <v>63</v>
      </c>
      <c r="G11" s="48" t="s">
        <v>63</v>
      </c>
      <c r="H11" s="48" t="s">
        <v>63</v>
      </c>
      <c r="I11" s="48" t="s">
        <v>63</v>
      </c>
      <c r="J11" s="48" t="s">
        <v>63</v>
      </c>
      <c r="K11" s="48" t="s">
        <v>63</v>
      </c>
      <c r="L11" s="48" t="s">
        <v>63</v>
      </c>
      <c r="M11" s="48" t="s">
        <v>63</v>
      </c>
      <c r="N11" s="48" t="s">
        <v>63</v>
      </c>
      <c r="O11" s="48" t="s">
        <v>63</v>
      </c>
      <c r="P11" s="48" t="s">
        <v>63</v>
      </c>
      <c r="Q11" s="49"/>
      <c r="R11" s="50">
        <f>SUM('Monthly Cash Flow Statement (Ex'!$D11:$P11)</f>
        <v>0</v>
      </c>
      <c r="S11" s="14"/>
      <c r="T11" s="14"/>
      <c r="U11" s="14"/>
      <c r="V11" s="14"/>
      <c r="W11" s="14"/>
      <c r="X11" s="14"/>
      <c r="Y11" s="14"/>
      <c r="Z11" s="14"/>
    </row>
    <row r="12" spans="1:26" ht="17.25" customHeight="1" x14ac:dyDescent="0.2">
      <c r="A12" s="14"/>
      <c r="B12" s="46" t="s">
        <v>64</v>
      </c>
      <c r="C12" s="45" t="s">
        <v>65</v>
      </c>
      <c r="D12" s="53"/>
      <c r="E12" s="53"/>
      <c r="F12" s="48">
        <v>2890</v>
      </c>
      <c r="G12" s="53"/>
      <c r="H12" s="48">
        <v>3700</v>
      </c>
      <c r="I12" s="48">
        <v>1300</v>
      </c>
      <c r="J12" s="53"/>
      <c r="K12" s="53"/>
      <c r="L12" s="53"/>
      <c r="M12" s="48">
        <v>4150</v>
      </c>
      <c r="N12" s="53"/>
      <c r="O12" s="53"/>
      <c r="P12" s="53"/>
      <c r="Q12" s="49"/>
      <c r="R12" s="50">
        <f>SUM('Monthly Cash Flow Statement (Ex'!$D12:$P12)</f>
        <v>12040</v>
      </c>
      <c r="S12" s="51"/>
      <c r="T12" s="14"/>
      <c r="U12" s="14"/>
      <c r="V12" s="14"/>
      <c r="W12" s="14"/>
      <c r="X12" s="14"/>
      <c r="Y12" s="14"/>
      <c r="Z12" s="14"/>
    </row>
    <row r="13" spans="1:26" ht="17.25" customHeight="1" x14ac:dyDescent="0.2">
      <c r="A13" s="14"/>
      <c r="B13" s="46" t="s">
        <v>66</v>
      </c>
      <c r="C13" s="45" t="s">
        <v>67</v>
      </c>
      <c r="D13" s="53"/>
      <c r="E13" s="53"/>
      <c r="F13" s="53"/>
      <c r="G13" s="48">
        <v>1</v>
      </c>
      <c r="H13" s="48"/>
      <c r="I13" s="48"/>
      <c r="J13" s="53"/>
      <c r="K13" s="53"/>
      <c r="L13" s="53"/>
      <c r="M13" s="48"/>
      <c r="N13" s="53"/>
      <c r="O13" s="53"/>
      <c r="P13" s="53"/>
      <c r="Q13" s="49"/>
      <c r="R13" s="50">
        <f>SUM('Monthly Cash Flow Statement (Ex'!$D13:$P13)</f>
        <v>1</v>
      </c>
      <c r="S13" s="14"/>
      <c r="T13" s="14"/>
      <c r="U13" s="14"/>
      <c r="V13" s="14"/>
      <c r="W13" s="14"/>
      <c r="X13" s="14"/>
      <c r="Y13" s="14"/>
      <c r="Z13" s="14"/>
    </row>
    <row r="14" spans="1:26" ht="17.25" customHeight="1" x14ac:dyDescent="0.2">
      <c r="A14" s="14"/>
      <c r="B14" s="46" t="s">
        <v>26</v>
      </c>
      <c r="C14" s="45" t="s">
        <v>68</v>
      </c>
      <c r="D14" s="53"/>
      <c r="E14" s="53"/>
      <c r="F14" s="53"/>
      <c r="G14" s="53"/>
      <c r="H14" s="53"/>
      <c r="I14" s="53"/>
      <c r="J14" s="48">
        <v>65000</v>
      </c>
      <c r="K14" s="53"/>
      <c r="L14" s="53"/>
      <c r="M14" s="53"/>
      <c r="N14" s="53"/>
      <c r="O14" s="53"/>
      <c r="P14" s="53"/>
      <c r="Q14" s="49"/>
      <c r="R14" s="50">
        <f>SUM('Monthly Cash Flow Statement (Ex'!$D14:$P14)</f>
        <v>65000</v>
      </c>
      <c r="S14" s="14"/>
      <c r="T14" s="14"/>
      <c r="U14" s="14"/>
      <c r="V14" s="14"/>
      <c r="W14" s="14"/>
      <c r="X14" s="14"/>
      <c r="Y14" s="14"/>
      <c r="Z14" s="14"/>
    </row>
    <row r="15" spans="1:26" ht="17.25" customHeight="1" x14ac:dyDescent="0.2">
      <c r="A15" s="14"/>
      <c r="B15" s="46" t="s">
        <v>27</v>
      </c>
      <c r="C15" s="54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49"/>
      <c r="R15" s="50">
        <f>SUM('Monthly Cash Flow Statement (Ex'!$D15:$P15)</f>
        <v>0</v>
      </c>
      <c r="S15" s="14"/>
      <c r="T15" s="14"/>
      <c r="U15" s="14"/>
      <c r="V15" s="14"/>
      <c r="W15" s="14"/>
      <c r="X15" s="14"/>
      <c r="Y15" s="14"/>
      <c r="Z15" s="14"/>
    </row>
    <row r="16" spans="1:26" ht="17.25" customHeight="1" x14ac:dyDescent="0.2">
      <c r="A16" s="14"/>
      <c r="B16" s="46" t="s">
        <v>28</v>
      </c>
      <c r="C16" s="54"/>
      <c r="D16" s="53"/>
      <c r="E16" s="53"/>
      <c r="F16" s="53"/>
      <c r="G16" s="53"/>
      <c r="H16" s="48">
        <v>11120</v>
      </c>
      <c r="J16" s="53"/>
      <c r="K16" s="53"/>
      <c r="L16" s="53"/>
      <c r="M16" s="53"/>
      <c r="N16" s="53"/>
      <c r="O16" s="53"/>
      <c r="P16" s="53"/>
      <c r="Q16" s="49"/>
      <c r="R16" s="50">
        <f>SUM('Monthly Cash Flow Statement (Ex'!$D16:$P16)</f>
        <v>11120</v>
      </c>
      <c r="S16" s="14"/>
      <c r="T16" s="14"/>
      <c r="U16" s="14"/>
      <c r="V16" s="14"/>
      <c r="W16" s="14"/>
      <c r="X16" s="14"/>
      <c r="Y16" s="14"/>
      <c r="Z16" s="14"/>
    </row>
    <row r="17" spans="1:26" ht="17.25" customHeight="1" x14ac:dyDescent="0.2">
      <c r="A17" s="14"/>
      <c r="B17" s="46" t="s">
        <v>29</v>
      </c>
      <c r="C17" s="55" t="s">
        <v>69</v>
      </c>
      <c r="D17" s="53"/>
      <c r="E17" s="53"/>
      <c r="F17" s="53"/>
      <c r="G17" s="48"/>
      <c r="H17" s="53"/>
      <c r="I17" s="53"/>
      <c r="J17" s="53"/>
      <c r="K17" s="48"/>
      <c r="L17" s="53"/>
      <c r="M17" s="48">
        <v>8000</v>
      </c>
      <c r="N17" s="53"/>
      <c r="O17" s="53"/>
      <c r="P17" s="53"/>
      <c r="Q17" s="49"/>
      <c r="R17" s="50">
        <f>SUM('Monthly Cash Flow Statement (Ex'!$D17:$P17)</f>
        <v>8000</v>
      </c>
      <c r="S17" s="14"/>
      <c r="T17" s="14"/>
      <c r="U17" s="14"/>
      <c r="V17" s="14"/>
      <c r="W17" s="14"/>
      <c r="X17" s="14"/>
      <c r="Y17" s="14"/>
      <c r="Z17" s="14"/>
    </row>
    <row r="18" spans="1:26" ht="17.25" customHeight="1" x14ac:dyDescent="0.2">
      <c r="A18" s="14"/>
      <c r="B18" s="36" t="s">
        <v>30</v>
      </c>
      <c r="C18" s="56"/>
      <c r="D18" s="56"/>
      <c r="E18" s="56">
        <f>SUBTOTAL(109,'Monthly Cash Flow Statement (Ex'!E$10:E$17)</f>
        <v>28125</v>
      </c>
      <c r="F18" s="56">
        <f>SUBTOTAL(109,'Monthly Cash Flow Statement (Ex'!F$10:F$17)</f>
        <v>27085</v>
      </c>
      <c r="G18" s="56">
        <f>SUBTOTAL(109,'Monthly Cash Flow Statement (Ex'!G$10:G$17)</f>
        <v>25051</v>
      </c>
      <c r="H18" s="56">
        <f>SUBTOTAL(109,'Monthly Cash Flow Statement (Ex'!H$10:H$17)</f>
        <v>44270</v>
      </c>
      <c r="I18" s="56">
        <f>SUBTOTAL(109,'Monthly Cash Flow Statement (Ex'!I$10:I$17)</f>
        <v>27910</v>
      </c>
      <c r="J18" s="56">
        <f>SUBTOTAL(109,'Monthly Cash Flow Statement (Ex'!J$10:J$17)</f>
        <v>88600</v>
      </c>
      <c r="K18" s="56">
        <f>SUBTOTAL(109,'Monthly Cash Flow Statement (Ex'!K$10:K$17)</f>
        <v>34820</v>
      </c>
      <c r="L18" s="56">
        <f>SUBTOTAL(109,'Monthly Cash Flow Statement (Ex'!L$10:L$17)</f>
        <v>33775</v>
      </c>
      <c r="M18" s="56">
        <f>SUBTOTAL(109,'Monthly Cash Flow Statement (Ex'!M$10:M$17)</f>
        <v>40765</v>
      </c>
      <c r="N18" s="56">
        <f>SUBTOTAL(109,'Monthly Cash Flow Statement (Ex'!N$10:N$17)</f>
        <v>28150</v>
      </c>
      <c r="O18" s="56">
        <f>SUBTOTAL(109,'Monthly Cash Flow Statement (Ex'!O$10:O$17)</f>
        <v>30890</v>
      </c>
      <c r="P18" s="56">
        <f>SUBTOTAL(109,'Monthly Cash Flow Statement (Ex'!P$10:P$17)</f>
        <v>34030</v>
      </c>
      <c r="Q18" s="57"/>
      <c r="R18" s="40">
        <f>SUBTOTAL(109,'Monthly Cash Flow Statement (Ex'!$R$10:$R$17)</f>
        <v>443471</v>
      </c>
      <c r="S18" s="58"/>
      <c r="T18" s="14"/>
      <c r="U18" s="14"/>
      <c r="V18" s="14"/>
      <c r="W18" s="14"/>
      <c r="X18" s="14"/>
      <c r="Y18" s="14"/>
      <c r="Z18" s="14"/>
    </row>
    <row r="19" spans="1:26" ht="17.25" customHeight="1" x14ac:dyDescent="0.2">
      <c r="A19" s="14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14"/>
      <c r="U19" s="14"/>
      <c r="V19" s="14"/>
      <c r="W19" s="14"/>
      <c r="X19" s="14"/>
      <c r="Y19" s="14"/>
      <c r="Z19" s="14"/>
    </row>
    <row r="20" spans="1:26" ht="17.25" customHeight="1" x14ac:dyDescent="0.2">
      <c r="A20" s="14"/>
      <c r="B20" s="60" t="s">
        <v>31</v>
      </c>
      <c r="C20" s="61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62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7.25" customHeight="1" x14ac:dyDescent="0.2">
      <c r="A21" s="14"/>
      <c r="B21" s="46" t="s">
        <v>32</v>
      </c>
      <c r="C21" s="47"/>
      <c r="D21" s="53"/>
      <c r="E21" s="48">
        <v>13230</v>
      </c>
      <c r="F21" s="48">
        <v>12870</v>
      </c>
      <c r="G21" s="48">
        <v>11550</v>
      </c>
      <c r="H21" s="48">
        <v>12120</v>
      </c>
      <c r="I21" s="48">
        <v>20900</v>
      </c>
      <c r="J21" s="48">
        <v>18120</v>
      </c>
      <c r="K21" s="48">
        <v>19875</v>
      </c>
      <c r="L21" s="48">
        <v>13890</v>
      </c>
      <c r="M21" s="48">
        <v>14150</v>
      </c>
      <c r="N21" s="48">
        <v>10820</v>
      </c>
      <c r="O21" s="48">
        <v>9870</v>
      </c>
      <c r="P21" s="48">
        <v>11080</v>
      </c>
      <c r="Q21" s="49"/>
      <c r="R21" s="50">
        <f>SUM('Monthly Cash Flow Statement (Ex'!$D21:$P21)</f>
        <v>168475</v>
      </c>
      <c r="S21" s="63"/>
      <c r="T21" s="14"/>
      <c r="U21" s="14"/>
      <c r="V21" s="14"/>
      <c r="W21" s="14"/>
      <c r="X21" s="14"/>
      <c r="Y21" s="14"/>
      <c r="Z21" s="14"/>
    </row>
    <row r="22" spans="1:26" ht="17.25" customHeight="1" x14ac:dyDescent="0.2">
      <c r="A22" s="14"/>
      <c r="B22" s="46" t="s">
        <v>33</v>
      </c>
      <c r="C22" s="47"/>
      <c r="D22" s="53"/>
      <c r="E22" s="53"/>
      <c r="F22" s="53"/>
      <c r="G22" s="48">
        <v>560</v>
      </c>
      <c r="H22" s="53"/>
      <c r="I22" s="53"/>
      <c r="J22" s="48"/>
      <c r="K22" s="53"/>
      <c r="L22" s="53"/>
      <c r="M22" s="53"/>
      <c r="N22" s="53"/>
      <c r="O22" s="53"/>
      <c r="P22" s="53"/>
      <c r="Q22" s="49"/>
      <c r="R22" s="50">
        <f>SUM('Monthly Cash Flow Statement (Ex'!$D22:$P22)</f>
        <v>560</v>
      </c>
      <c r="S22" s="63"/>
      <c r="T22" s="14"/>
      <c r="U22" s="14"/>
      <c r="V22" s="14"/>
      <c r="W22" s="14"/>
      <c r="X22" s="14"/>
      <c r="Y22" s="14"/>
      <c r="Z22" s="14"/>
    </row>
    <row r="23" spans="1:26" ht="17.25" customHeight="1" x14ac:dyDescent="0.2">
      <c r="A23" s="14"/>
      <c r="B23" s="46" t="s">
        <v>34</v>
      </c>
      <c r="C23" s="47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49"/>
      <c r="R23" s="50">
        <f>SUM('Monthly Cash Flow Statement (Ex'!$D23:$P23)</f>
        <v>0</v>
      </c>
      <c r="S23" s="63"/>
      <c r="T23" s="14"/>
      <c r="U23" s="14"/>
      <c r="V23" s="14"/>
      <c r="W23" s="14"/>
      <c r="X23" s="14"/>
      <c r="Y23" s="14"/>
      <c r="Z23" s="14"/>
    </row>
    <row r="24" spans="1:26" ht="17.25" customHeight="1" x14ac:dyDescent="0.2">
      <c r="A24" s="14"/>
      <c r="B24" s="46" t="s">
        <v>35</v>
      </c>
      <c r="C24" s="47"/>
      <c r="D24" s="53"/>
      <c r="E24" s="48">
        <v>14070</v>
      </c>
      <c r="F24" s="48">
        <v>14070</v>
      </c>
      <c r="G24" s="48">
        <v>13670</v>
      </c>
      <c r="H24" s="48">
        <v>14070</v>
      </c>
      <c r="I24" s="48">
        <v>14070</v>
      </c>
      <c r="J24" s="48">
        <v>14070</v>
      </c>
      <c r="K24" s="48">
        <v>14070</v>
      </c>
      <c r="L24" s="48">
        <v>18560</v>
      </c>
      <c r="M24" s="48">
        <v>18560</v>
      </c>
      <c r="N24" s="48">
        <v>18560</v>
      </c>
      <c r="O24" s="48">
        <v>18560</v>
      </c>
      <c r="P24" s="48">
        <v>18560</v>
      </c>
      <c r="Q24" s="49"/>
      <c r="R24" s="50">
        <f>SUM('Monthly Cash Flow Statement (Ex'!$D24:$P24)</f>
        <v>190890</v>
      </c>
      <c r="S24" s="63"/>
      <c r="T24" s="14"/>
      <c r="U24" s="14"/>
      <c r="V24" s="14"/>
      <c r="W24" s="14"/>
      <c r="X24" s="14"/>
      <c r="Y24" s="14"/>
      <c r="Z24" s="14"/>
    </row>
    <row r="25" spans="1:26" ht="17.25" customHeight="1" x14ac:dyDescent="0.2">
      <c r="A25" s="14"/>
      <c r="B25" s="46" t="s">
        <v>36</v>
      </c>
      <c r="C25" s="47"/>
      <c r="D25" s="53"/>
      <c r="E25" s="53"/>
      <c r="F25" s="53"/>
      <c r="G25" s="48">
        <v>80</v>
      </c>
      <c r="H25" s="53"/>
      <c r="I25" s="53"/>
      <c r="J25" s="53"/>
      <c r="K25" s="48">
        <v>440</v>
      </c>
      <c r="L25" s="48">
        <v>120</v>
      </c>
      <c r="M25" s="53"/>
      <c r="N25" s="53"/>
      <c r="O25" s="53"/>
      <c r="P25" s="48">
        <v>90</v>
      </c>
      <c r="Q25" s="49"/>
      <c r="R25" s="50">
        <f>SUM('Monthly Cash Flow Statement (Ex'!$D25:$P25)</f>
        <v>730</v>
      </c>
      <c r="S25" s="63"/>
      <c r="T25" s="14"/>
      <c r="U25" s="14"/>
      <c r="V25" s="14"/>
      <c r="W25" s="14"/>
      <c r="X25" s="14"/>
      <c r="Y25" s="14"/>
      <c r="Z25" s="14"/>
    </row>
    <row r="26" spans="1:26" ht="17.25" customHeight="1" x14ac:dyDescent="0.2">
      <c r="A26" s="14"/>
      <c r="B26" s="46" t="s">
        <v>37</v>
      </c>
      <c r="C26" s="47"/>
      <c r="D26" s="53"/>
      <c r="E26" s="48">
        <v>800</v>
      </c>
      <c r="F26" s="53"/>
      <c r="G26" s="53"/>
      <c r="H26" s="53"/>
      <c r="I26" s="48">
        <v>650</v>
      </c>
      <c r="J26" s="53"/>
      <c r="K26" s="53"/>
      <c r="L26" s="48">
        <v>150</v>
      </c>
      <c r="M26" s="53"/>
      <c r="N26" s="48">
        <v>435</v>
      </c>
      <c r="O26" s="48">
        <v>1210</v>
      </c>
      <c r="P26" s="53"/>
      <c r="Q26" s="49"/>
      <c r="R26" s="50">
        <f>SUM('Monthly Cash Flow Statement (Ex'!$D26:$P26)</f>
        <v>3245</v>
      </c>
      <c r="S26" s="63"/>
      <c r="T26" s="14"/>
      <c r="U26" s="14"/>
      <c r="V26" s="14"/>
      <c r="W26" s="14"/>
      <c r="X26" s="14"/>
      <c r="Y26" s="14"/>
      <c r="Z26" s="14"/>
    </row>
    <row r="27" spans="1:26" ht="17.25" customHeight="1" x14ac:dyDescent="0.2">
      <c r="A27" s="14"/>
      <c r="B27" s="46" t="s">
        <v>38</v>
      </c>
      <c r="C27" s="47"/>
      <c r="D27" s="53"/>
      <c r="E27" s="53"/>
      <c r="F27" s="53"/>
      <c r="G27" s="53"/>
      <c r="H27" s="48">
        <v>4680</v>
      </c>
      <c r="I27" s="48"/>
      <c r="J27" s="53"/>
      <c r="K27" s="53"/>
      <c r="L27" s="53"/>
      <c r="M27" s="48">
        <v>645</v>
      </c>
      <c r="N27" s="53"/>
      <c r="O27" s="53"/>
      <c r="P27" s="53"/>
      <c r="Q27" s="49"/>
      <c r="R27" s="50">
        <f>SUM('Monthly Cash Flow Statement (Ex'!$D27:$P27)</f>
        <v>5325</v>
      </c>
      <c r="S27" s="63"/>
      <c r="T27" s="14"/>
      <c r="U27" s="14"/>
      <c r="V27" s="14"/>
      <c r="W27" s="14"/>
      <c r="X27" s="14"/>
      <c r="Y27" s="14"/>
      <c r="Z27" s="14"/>
    </row>
    <row r="28" spans="1:26" ht="17.25" customHeight="1" x14ac:dyDescent="0.2">
      <c r="A28" s="14"/>
      <c r="B28" s="46" t="s">
        <v>39</v>
      </c>
      <c r="C28" s="64"/>
      <c r="D28" s="48" t="s">
        <v>63</v>
      </c>
      <c r="E28" s="48" t="s">
        <v>63</v>
      </c>
      <c r="F28" s="48" t="s">
        <v>63</v>
      </c>
      <c r="G28" s="48" t="s">
        <v>63</v>
      </c>
      <c r="H28" s="48" t="s">
        <v>63</v>
      </c>
      <c r="I28" s="48" t="s">
        <v>63</v>
      </c>
      <c r="J28" s="48" t="s">
        <v>63</v>
      </c>
      <c r="K28" s="48" t="s">
        <v>63</v>
      </c>
      <c r="L28" s="48" t="s">
        <v>63</v>
      </c>
      <c r="M28" s="48" t="s">
        <v>63</v>
      </c>
      <c r="N28" s="48" t="s">
        <v>63</v>
      </c>
      <c r="O28" s="48" t="s">
        <v>63</v>
      </c>
      <c r="P28" s="48" t="s">
        <v>63</v>
      </c>
      <c r="Q28" s="49"/>
      <c r="R28" s="50">
        <f>SUM('Monthly Cash Flow Statement (Ex'!$D28:$P28)</f>
        <v>0</v>
      </c>
      <c r="S28" s="63"/>
      <c r="T28" s="14"/>
      <c r="U28" s="14"/>
      <c r="V28" s="14"/>
      <c r="W28" s="14"/>
      <c r="X28" s="14"/>
      <c r="Y28" s="14"/>
      <c r="Z28" s="14"/>
    </row>
    <row r="29" spans="1:26" ht="17.25" customHeight="1" x14ac:dyDescent="0.2">
      <c r="A29" s="14"/>
      <c r="B29" s="46" t="s">
        <v>70</v>
      </c>
      <c r="C29" s="64"/>
      <c r="D29" s="53"/>
      <c r="E29" s="48">
        <v>900</v>
      </c>
      <c r="F29" s="48">
        <v>950</v>
      </c>
      <c r="G29" s="48">
        <v>1100</v>
      </c>
      <c r="H29" s="48">
        <v>640</v>
      </c>
      <c r="I29" s="48">
        <v>620</v>
      </c>
      <c r="J29" s="48">
        <v>580</v>
      </c>
      <c r="K29" s="48">
        <v>475</v>
      </c>
      <c r="L29" s="48">
        <v>370</v>
      </c>
      <c r="M29" s="48">
        <v>395</v>
      </c>
      <c r="N29" s="48">
        <v>420</v>
      </c>
      <c r="O29" s="48">
        <v>680</v>
      </c>
      <c r="P29" s="48">
        <v>780</v>
      </c>
      <c r="Q29" s="49"/>
      <c r="R29" s="50"/>
      <c r="S29" s="63"/>
      <c r="T29" s="14"/>
      <c r="U29" s="14"/>
      <c r="V29" s="14"/>
      <c r="W29" s="14"/>
      <c r="X29" s="14"/>
      <c r="Y29" s="14"/>
      <c r="Z29" s="14"/>
    </row>
    <row r="30" spans="1:26" ht="17.25" customHeight="1" x14ac:dyDescent="0.2">
      <c r="A30" s="14"/>
      <c r="B30" s="46" t="s">
        <v>71</v>
      </c>
      <c r="C30" s="64"/>
      <c r="D30" s="53"/>
      <c r="E30" s="48">
        <v>240</v>
      </c>
      <c r="F30" s="48">
        <v>240</v>
      </c>
      <c r="G30" s="48">
        <v>240</v>
      </c>
      <c r="H30" s="53"/>
      <c r="I30" s="53"/>
      <c r="J30" s="53"/>
      <c r="K30" s="48">
        <v>240</v>
      </c>
      <c r="L30" s="48">
        <v>240</v>
      </c>
      <c r="M30" s="48">
        <v>240</v>
      </c>
      <c r="N30" s="53"/>
      <c r="O30" s="53"/>
      <c r="P30" s="53"/>
      <c r="Q30" s="49"/>
      <c r="R30" s="50"/>
      <c r="S30" s="63"/>
      <c r="T30" s="14"/>
      <c r="U30" s="14"/>
      <c r="V30" s="14"/>
      <c r="W30" s="14"/>
      <c r="X30" s="14"/>
      <c r="Y30" s="14"/>
      <c r="Z30" s="14"/>
    </row>
    <row r="31" spans="1:26" ht="17.25" customHeight="1" x14ac:dyDescent="0.2">
      <c r="A31" s="14"/>
      <c r="B31" s="46" t="s">
        <v>40</v>
      </c>
      <c r="C31" s="47"/>
      <c r="D31" s="53"/>
      <c r="E31" s="53"/>
      <c r="F31" s="53"/>
      <c r="G31" s="53"/>
      <c r="H31" s="48">
        <v>40</v>
      </c>
      <c r="I31" s="53"/>
      <c r="J31" s="53"/>
      <c r="K31" s="53"/>
      <c r="L31" s="53"/>
      <c r="M31" s="53"/>
      <c r="N31" s="48">
        <v>90</v>
      </c>
      <c r="O31" s="53"/>
      <c r="P31" s="53"/>
      <c r="Q31" s="49"/>
      <c r="R31" s="50">
        <f>SUM('Monthly Cash Flow Statement (Ex'!$D31:$P31)</f>
        <v>130</v>
      </c>
      <c r="S31" s="63"/>
      <c r="T31" s="14"/>
      <c r="U31" s="14"/>
      <c r="V31" s="14"/>
      <c r="W31" s="14"/>
      <c r="X31" s="14"/>
      <c r="Y31" s="14"/>
      <c r="Z31" s="14"/>
    </row>
    <row r="32" spans="1:26" ht="17.25" customHeight="1" x14ac:dyDescent="0.2">
      <c r="A32" s="14"/>
      <c r="B32" s="65" t="s">
        <v>41</v>
      </c>
      <c r="C32" s="47"/>
      <c r="D32" s="53"/>
      <c r="E32" s="53"/>
      <c r="F32" s="53"/>
      <c r="G32" s="53"/>
      <c r="H32" s="53"/>
      <c r="I32" s="53"/>
      <c r="J32" s="48">
        <v>410</v>
      </c>
      <c r="K32" s="53"/>
      <c r="L32" s="53"/>
      <c r="M32" s="48">
        <v>1200</v>
      </c>
      <c r="N32" s="53"/>
      <c r="O32" s="53"/>
      <c r="P32" s="53"/>
      <c r="Q32" s="49"/>
      <c r="R32" s="50">
        <f>SUM('Monthly Cash Flow Statement (Ex'!$D32:$P32)</f>
        <v>1610</v>
      </c>
      <c r="S32" s="63"/>
      <c r="T32" s="14"/>
      <c r="U32" s="14"/>
      <c r="V32" s="14"/>
      <c r="W32" s="14"/>
      <c r="X32" s="14"/>
      <c r="Y32" s="14"/>
      <c r="Z32" s="14"/>
    </row>
    <row r="33" spans="1:26" ht="17.25" customHeight="1" x14ac:dyDescent="0.2">
      <c r="A33" s="14"/>
      <c r="B33" s="46" t="s">
        <v>42</v>
      </c>
      <c r="C33" s="47"/>
      <c r="D33" s="53"/>
      <c r="E33" s="48">
        <v>2100</v>
      </c>
      <c r="F33" s="48">
        <v>2100</v>
      </c>
      <c r="G33" s="48">
        <v>2100</v>
      </c>
      <c r="H33" s="48">
        <v>2100</v>
      </c>
      <c r="I33" s="48">
        <v>2100</v>
      </c>
      <c r="J33" s="48">
        <v>2100</v>
      </c>
      <c r="K33" s="48">
        <v>2100</v>
      </c>
      <c r="L33" s="48">
        <v>2100</v>
      </c>
      <c r="M33" s="48">
        <v>2100</v>
      </c>
      <c r="N33" s="48">
        <v>2100</v>
      </c>
      <c r="O33" s="48">
        <v>2100</v>
      </c>
      <c r="P33" s="48">
        <v>2100</v>
      </c>
      <c r="Q33" s="49"/>
      <c r="R33" s="50">
        <f>SUM('Monthly Cash Flow Statement (Ex'!$D33:$P33)</f>
        <v>25200</v>
      </c>
      <c r="S33" s="63"/>
      <c r="T33" s="14"/>
      <c r="U33" s="14"/>
      <c r="V33" s="14"/>
      <c r="W33" s="14"/>
      <c r="X33" s="14"/>
      <c r="Y33" s="14"/>
      <c r="Z33" s="14"/>
    </row>
    <row r="34" spans="1:26" ht="17.25" customHeight="1" x14ac:dyDescent="0.2">
      <c r="A34" s="14"/>
      <c r="B34" s="46" t="s">
        <v>43</v>
      </c>
      <c r="C34" s="64" t="s">
        <v>72</v>
      </c>
      <c r="D34" s="53"/>
      <c r="E34" s="48">
        <v>320</v>
      </c>
      <c r="F34" s="48">
        <v>320</v>
      </c>
      <c r="G34" s="48">
        <v>320</v>
      </c>
      <c r="H34" s="48">
        <v>320</v>
      </c>
      <c r="I34" s="48">
        <v>320</v>
      </c>
      <c r="J34" s="48">
        <v>320</v>
      </c>
      <c r="K34" s="48">
        <v>320</v>
      </c>
      <c r="L34" s="48">
        <v>320</v>
      </c>
      <c r="M34" s="48">
        <v>320</v>
      </c>
      <c r="N34" s="48">
        <v>320</v>
      </c>
      <c r="O34" s="48">
        <v>320</v>
      </c>
      <c r="P34" s="48">
        <v>320</v>
      </c>
      <c r="Q34" s="49"/>
      <c r="R34" s="50">
        <f>SUM('Monthly Cash Flow Statement (Ex'!$D34:$P34)</f>
        <v>3840</v>
      </c>
      <c r="S34" s="63"/>
      <c r="T34" s="14"/>
      <c r="U34" s="14"/>
      <c r="V34" s="14"/>
      <c r="W34" s="14"/>
      <c r="X34" s="14"/>
      <c r="Y34" s="14"/>
      <c r="Z34" s="14"/>
    </row>
    <row r="35" spans="1:26" ht="17.25" customHeight="1" x14ac:dyDescent="0.2">
      <c r="A35" s="14"/>
      <c r="B35" s="46" t="s">
        <v>44</v>
      </c>
      <c r="C35" s="64" t="s">
        <v>73</v>
      </c>
      <c r="D35" s="53"/>
      <c r="E35" s="48">
        <v>55</v>
      </c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49"/>
      <c r="R35" s="50">
        <f>SUM('Monthly Cash Flow Statement (Ex'!$D35:$P35)</f>
        <v>55</v>
      </c>
      <c r="S35" s="63"/>
      <c r="T35" s="14"/>
      <c r="U35" s="14"/>
      <c r="V35" s="14"/>
      <c r="W35" s="14"/>
      <c r="X35" s="14"/>
      <c r="Y35" s="14"/>
      <c r="Z35" s="14"/>
    </row>
    <row r="36" spans="1:26" ht="17.25" customHeight="1" x14ac:dyDescent="0.2">
      <c r="A36" s="14"/>
      <c r="B36" s="46" t="s">
        <v>45</v>
      </c>
      <c r="C36" s="47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49"/>
      <c r="R36" s="50"/>
      <c r="S36" s="63"/>
      <c r="T36" s="14"/>
      <c r="U36" s="14"/>
      <c r="V36" s="14"/>
      <c r="W36" s="14"/>
      <c r="X36" s="14"/>
      <c r="Y36" s="14"/>
      <c r="Z36" s="14"/>
    </row>
    <row r="37" spans="1:26" ht="17.25" customHeight="1" x14ac:dyDescent="0.2">
      <c r="A37" s="14"/>
      <c r="B37" s="46" t="s">
        <v>46</v>
      </c>
      <c r="C37" s="47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49"/>
      <c r="R37" s="50"/>
      <c r="S37" s="63"/>
      <c r="T37" s="14"/>
      <c r="U37" s="14"/>
      <c r="V37" s="14"/>
      <c r="W37" s="14"/>
      <c r="X37" s="14"/>
      <c r="Y37" s="14"/>
      <c r="Z37" s="14"/>
    </row>
    <row r="38" spans="1:26" ht="17.25" customHeight="1" x14ac:dyDescent="0.2">
      <c r="A38" s="14"/>
      <c r="B38" s="65" t="s">
        <v>47</v>
      </c>
      <c r="C38" s="47"/>
      <c r="D38" s="53"/>
      <c r="E38" s="48">
        <v>30</v>
      </c>
      <c r="F38" s="48">
        <v>30</v>
      </c>
      <c r="G38" s="48">
        <v>30</v>
      </c>
      <c r="H38" s="48">
        <v>30</v>
      </c>
      <c r="I38" s="48">
        <v>30</v>
      </c>
      <c r="J38" s="48">
        <v>60</v>
      </c>
      <c r="K38" s="48">
        <v>60</v>
      </c>
      <c r="L38" s="48">
        <v>60</v>
      </c>
      <c r="M38" s="48">
        <v>120</v>
      </c>
      <c r="N38" s="48">
        <v>120</v>
      </c>
      <c r="O38" s="48">
        <v>120</v>
      </c>
      <c r="P38" s="48">
        <v>120</v>
      </c>
      <c r="Q38" s="49"/>
      <c r="R38" s="50">
        <f>SUM('Monthly Cash Flow Statement (Ex'!$D38:$P38)</f>
        <v>810</v>
      </c>
      <c r="S38" s="63"/>
      <c r="T38" s="14"/>
      <c r="U38" s="14"/>
      <c r="V38" s="14"/>
      <c r="W38" s="14"/>
      <c r="X38" s="14"/>
      <c r="Y38" s="14"/>
      <c r="Z38" s="14"/>
    </row>
    <row r="39" spans="1:26" ht="17.25" customHeight="1" x14ac:dyDescent="0.2">
      <c r="A39" s="14"/>
      <c r="B39" s="46" t="s">
        <v>48</v>
      </c>
      <c r="C39" s="47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49"/>
      <c r="R39" s="50">
        <f>SUM('Monthly Cash Flow Statement (Ex'!$D39:$P39)</f>
        <v>0</v>
      </c>
      <c r="S39" s="63"/>
      <c r="T39" s="14"/>
      <c r="U39" s="14"/>
      <c r="V39" s="14"/>
      <c r="W39" s="14"/>
      <c r="X39" s="14"/>
      <c r="Y39" s="14"/>
      <c r="Z39" s="14"/>
    </row>
    <row r="40" spans="1:26" ht="17.25" customHeight="1" x14ac:dyDescent="0.2">
      <c r="A40" s="14"/>
      <c r="B40" s="65" t="s">
        <v>49</v>
      </c>
      <c r="C40" s="47"/>
      <c r="D40" s="53"/>
      <c r="E40" s="53"/>
      <c r="F40" s="53"/>
      <c r="G40" s="53"/>
      <c r="H40" s="53"/>
      <c r="I40" s="53"/>
      <c r="J40" s="53"/>
      <c r="K40" s="48">
        <v>100</v>
      </c>
      <c r="L40" s="48">
        <v>100</v>
      </c>
      <c r="M40" s="48">
        <v>100</v>
      </c>
      <c r="N40" s="48">
        <v>100</v>
      </c>
      <c r="O40" s="48">
        <v>100</v>
      </c>
      <c r="P40" s="48">
        <v>100</v>
      </c>
      <c r="Q40" s="49"/>
      <c r="R40" s="50">
        <f>SUM('Monthly Cash Flow Statement (Ex'!$D40:$P40)</f>
        <v>600</v>
      </c>
      <c r="S40" s="63"/>
      <c r="T40" s="14"/>
      <c r="U40" s="14"/>
      <c r="V40" s="14"/>
      <c r="W40" s="14"/>
      <c r="X40" s="14"/>
      <c r="Y40" s="14"/>
      <c r="Z40" s="14"/>
    </row>
    <row r="41" spans="1:26" ht="17.25" customHeight="1" x14ac:dyDescent="0.2">
      <c r="A41" s="14"/>
      <c r="B41" s="65" t="s">
        <v>50</v>
      </c>
      <c r="C41" s="47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49"/>
      <c r="R41" s="50">
        <f>SUM('Monthly Cash Flow Statement (Ex'!$D41:$P41)</f>
        <v>0</v>
      </c>
      <c r="S41" s="63"/>
      <c r="T41" s="14"/>
      <c r="U41" s="14"/>
      <c r="V41" s="14"/>
      <c r="W41" s="14"/>
      <c r="X41" s="14"/>
      <c r="Y41" s="14"/>
      <c r="Z41" s="14"/>
    </row>
    <row r="42" spans="1:26" ht="17.25" customHeight="1" x14ac:dyDescent="0.2">
      <c r="A42" s="14"/>
      <c r="B42" s="66" t="s">
        <v>51</v>
      </c>
      <c r="C42" s="67"/>
      <c r="D42" s="68">
        <f>SUBTOTAL(109,'Monthly Cash Flow Statement (Ex'!$D$21:$D$41)</f>
        <v>0</v>
      </c>
      <c r="E42" s="68">
        <f>SUBTOTAL(109,'Monthly Cash Flow Statement (Ex'!$E$21:$E$41)</f>
        <v>31745</v>
      </c>
      <c r="F42" s="68">
        <f>SUBTOTAL(109,'Monthly Cash Flow Statement (Ex'!$F$21:$F$41)</f>
        <v>30580</v>
      </c>
      <c r="G42" s="68">
        <f>SUBTOTAL(109,'Monthly Cash Flow Statement (Ex'!$G$21:$G$41)</f>
        <v>29650</v>
      </c>
      <c r="H42" s="68">
        <f>SUBTOTAL(109,'Monthly Cash Flow Statement (Ex'!$H$21:$H$41)</f>
        <v>34000</v>
      </c>
      <c r="I42" s="68">
        <f>SUBTOTAL(109,'Monthly Cash Flow Statement (Ex'!$I$21:$I$41)</f>
        <v>38690</v>
      </c>
      <c r="J42" s="68">
        <f>SUBTOTAL(109,'Monthly Cash Flow Statement (Ex'!$J$21:$J$41)</f>
        <v>35660</v>
      </c>
      <c r="K42" s="68">
        <f>SUBTOTAL(109,'Monthly Cash Flow Statement (Ex'!$K$21:$K$41)</f>
        <v>37680</v>
      </c>
      <c r="L42" s="68">
        <f>SUBTOTAL(109,'Monthly Cash Flow Statement (Ex'!$L$21:$L$41)</f>
        <v>35910</v>
      </c>
      <c r="M42" s="68">
        <f>SUBTOTAL(109,'Monthly Cash Flow Statement (Ex'!$M$21:$M$41)</f>
        <v>37830</v>
      </c>
      <c r="N42" s="68">
        <f>SUBTOTAL(109,'Monthly Cash Flow Statement (Ex'!$N$21:$N$41)</f>
        <v>32965</v>
      </c>
      <c r="O42" s="68">
        <f>SUBTOTAL(109,'Monthly Cash Flow Statement (Ex'!$O$21:$O$41)</f>
        <v>32960</v>
      </c>
      <c r="P42" s="68">
        <f>SUBTOTAL(109,'Monthly Cash Flow Statement (Ex'!$P$21:$P$41)</f>
        <v>33150</v>
      </c>
      <c r="Q42" s="69"/>
      <c r="R42" s="83">
        <f>SUBTOTAL(109,'Monthly Cash Flow Statement (Ex'!$R$21:$R$41)</f>
        <v>401470</v>
      </c>
      <c r="S42" s="58"/>
      <c r="T42" s="14"/>
      <c r="U42" s="14"/>
      <c r="V42" s="14"/>
      <c r="W42" s="14"/>
      <c r="X42" s="14"/>
      <c r="Y42" s="14"/>
      <c r="Z42" s="14"/>
    </row>
    <row r="43" spans="1:26" ht="17.25" customHeight="1" x14ac:dyDescent="0.2">
      <c r="A43" s="14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14"/>
      <c r="U43" s="14"/>
      <c r="V43" s="14"/>
      <c r="W43" s="14"/>
      <c r="X43" s="14"/>
      <c r="Y43" s="14"/>
      <c r="Z43" s="14"/>
    </row>
    <row r="44" spans="1:26" ht="17.25" customHeight="1" x14ac:dyDescent="0.2">
      <c r="A44" s="51"/>
      <c r="B44" s="60" t="s">
        <v>52</v>
      </c>
      <c r="C44" s="71"/>
      <c r="D44" s="14"/>
      <c r="E44" s="14"/>
      <c r="F44" s="14"/>
      <c r="G44" s="14"/>
      <c r="H44" s="14"/>
      <c r="I44" s="14"/>
      <c r="J44" s="45"/>
      <c r="K44" s="14"/>
      <c r="L44" s="14"/>
      <c r="M44" s="14"/>
      <c r="N44" s="14"/>
      <c r="O44" s="14"/>
      <c r="P44" s="14"/>
      <c r="Q44" s="84"/>
      <c r="R44" s="14"/>
      <c r="S44" s="14"/>
      <c r="T44" s="51"/>
      <c r="U44" s="51"/>
      <c r="V44" s="51"/>
      <c r="W44" s="51"/>
      <c r="X44" s="51"/>
      <c r="Y44" s="51"/>
      <c r="Z44" s="51"/>
    </row>
    <row r="45" spans="1:26" ht="17.25" customHeight="1" x14ac:dyDescent="0.2">
      <c r="A45" s="14"/>
      <c r="B45" s="65" t="s">
        <v>53</v>
      </c>
      <c r="C45" s="47"/>
      <c r="D45" s="53"/>
      <c r="E45" s="53"/>
      <c r="F45" s="53"/>
      <c r="G45" s="53"/>
      <c r="H45" s="53"/>
      <c r="I45" s="53"/>
      <c r="J45" s="53"/>
      <c r="K45" s="48">
        <v>500</v>
      </c>
      <c r="L45" s="48">
        <v>500</v>
      </c>
      <c r="M45" s="48">
        <v>500</v>
      </c>
      <c r="N45" s="48">
        <v>500</v>
      </c>
      <c r="O45" s="48">
        <v>500</v>
      </c>
      <c r="P45" s="48">
        <v>500</v>
      </c>
      <c r="Q45" s="85"/>
      <c r="R45" s="50">
        <f>SUM('Monthly Cash Flow Statement (Ex'!$D45:$P45)</f>
        <v>3000</v>
      </c>
      <c r="S45" s="63"/>
      <c r="T45" s="14"/>
      <c r="U45" s="14"/>
      <c r="V45" s="14"/>
      <c r="W45" s="14"/>
      <c r="X45" s="14"/>
      <c r="Y45" s="14"/>
      <c r="Z45" s="14"/>
    </row>
    <row r="46" spans="1:26" ht="17.25" customHeight="1" x14ac:dyDescent="0.2">
      <c r="A46" s="14"/>
      <c r="B46" s="46" t="s">
        <v>54</v>
      </c>
      <c r="C46" s="64" t="s">
        <v>74</v>
      </c>
      <c r="D46" s="53"/>
      <c r="E46" s="53"/>
      <c r="F46" s="53"/>
      <c r="G46" s="53"/>
      <c r="H46" s="53"/>
      <c r="I46" s="53"/>
      <c r="J46" s="48">
        <v>38750</v>
      </c>
      <c r="K46" s="53"/>
      <c r="L46" s="53"/>
      <c r="M46" s="53"/>
      <c r="N46" s="53"/>
      <c r="O46" s="53"/>
      <c r="P46" s="53"/>
      <c r="Q46" s="85"/>
      <c r="R46" s="50">
        <f>SUM('Monthly Cash Flow Statement (Ex'!$D46:$P46)</f>
        <v>38750</v>
      </c>
      <c r="S46" s="63"/>
      <c r="T46" s="14"/>
      <c r="U46" s="14"/>
      <c r="V46" s="14"/>
      <c r="W46" s="14"/>
      <c r="X46" s="14"/>
      <c r="Y46" s="14"/>
      <c r="Z46" s="14"/>
    </row>
    <row r="47" spans="1:26" ht="17.25" customHeight="1" x14ac:dyDescent="0.2">
      <c r="A47" s="14"/>
      <c r="B47" s="65" t="s">
        <v>55</v>
      </c>
      <c r="C47" s="47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85"/>
      <c r="R47" s="50">
        <f>SUM('Monthly Cash Flow Statement (Ex'!$D47:$P47)</f>
        <v>0</v>
      </c>
      <c r="S47" s="63"/>
      <c r="T47" s="14"/>
      <c r="U47" s="14"/>
      <c r="V47" s="14"/>
      <c r="W47" s="14"/>
      <c r="X47" s="14"/>
      <c r="Y47" s="14"/>
      <c r="Z47" s="14"/>
    </row>
    <row r="48" spans="1:26" ht="17.25" customHeight="1" x14ac:dyDescent="0.2">
      <c r="A48" s="14"/>
      <c r="B48" s="65" t="s">
        <v>56</v>
      </c>
      <c r="C48" s="47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85"/>
      <c r="R48" s="50">
        <f>SUM('Monthly Cash Flow Statement (Ex'!$D48:$P48)</f>
        <v>0</v>
      </c>
      <c r="S48" s="63"/>
      <c r="T48" s="14"/>
      <c r="U48" s="14"/>
      <c r="V48" s="14"/>
      <c r="W48" s="14"/>
      <c r="X48" s="14"/>
      <c r="Y48" s="14"/>
      <c r="Z48" s="14"/>
    </row>
    <row r="49" spans="1:26" ht="17.25" customHeight="1" x14ac:dyDescent="0.2">
      <c r="A49" s="14"/>
      <c r="B49" s="65" t="s">
        <v>57</v>
      </c>
      <c r="C49" s="47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85"/>
      <c r="R49" s="50">
        <f>SUM('Monthly Cash Flow Statement (Ex'!$D49:$P49)</f>
        <v>0</v>
      </c>
      <c r="S49" s="63"/>
      <c r="T49" s="14"/>
      <c r="U49" s="14"/>
      <c r="V49" s="14"/>
      <c r="W49" s="14"/>
      <c r="X49" s="14"/>
      <c r="Y49" s="14"/>
      <c r="Z49" s="14"/>
    </row>
    <row r="50" spans="1:26" ht="17.25" customHeight="1" x14ac:dyDescent="0.2">
      <c r="A50" s="14"/>
      <c r="B50" s="66" t="s">
        <v>58</v>
      </c>
      <c r="C50" s="72"/>
      <c r="D50" s="68">
        <f>SUBTOTAL(109,'Monthly Cash Flow Statement (Ex'!$D$45:$D$49)</f>
        <v>0</v>
      </c>
      <c r="E50" s="68">
        <f>SUBTOTAL(109,'Monthly Cash Flow Statement (Ex'!$E$45:$E$49)</f>
        <v>0</v>
      </c>
      <c r="F50" s="68">
        <f>SUBTOTAL(109,'Monthly Cash Flow Statement (Ex'!$F$45:$F$49)</f>
        <v>0</v>
      </c>
      <c r="G50" s="68">
        <f>SUBTOTAL(109,'Monthly Cash Flow Statement (Ex'!$G$45:$G$49)</f>
        <v>0</v>
      </c>
      <c r="H50" s="68">
        <f>SUBTOTAL(109,'Monthly Cash Flow Statement (Ex'!$H$45:$H$49)</f>
        <v>0</v>
      </c>
      <c r="I50" s="68">
        <f>SUBTOTAL(109,'Monthly Cash Flow Statement (Ex'!$I$45:$I$49)</f>
        <v>0</v>
      </c>
      <c r="J50" s="68">
        <f>SUBTOTAL(109,'Monthly Cash Flow Statement (Ex'!$J$45:$J$49)</f>
        <v>38750</v>
      </c>
      <c r="K50" s="68">
        <f>SUBTOTAL(109,'Monthly Cash Flow Statement (Ex'!$K$45:$K$49)</f>
        <v>500</v>
      </c>
      <c r="L50" s="68">
        <f>SUBTOTAL(109,'Monthly Cash Flow Statement (Ex'!$L$45:$L$49)</f>
        <v>500</v>
      </c>
      <c r="M50" s="68">
        <f>SUBTOTAL(109,'Monthly Cash Flow Statement (Ex'!$M$45:$M$49)</f>
        <v>500</v>
      </c>
      <c r="N50" s="68">
        <f>SUBTOTAL(109,'Monthly Cash Flow Statement (Ex'!$N$45:$N$49)</f>
        <v>500</v>
      </c>
      <c r="O50" s="68">
        <f>SUBTOTAL(109,'Monthly Cash Flow Statement (Ex'!$O$45:$O$49)</f>
        <v>500</v>
      </c>
      <c r="P50" s="68">
        <f>SUBTOTAL(109,'Monthly Cash Flow Statement (Ex'!$P$45:$P$49)</f>
        <v>500</v>
      </c>
      <c r="Q50" s="73"/>
      <c r="R50" s="74">
        <f>SUBTOTAL(109,'Monthly Cash Flow Statement (Ex'!$R$45:$R$49)</f>
        <v>41750</v>
      </c>
      <c r="S50" s="63"/>
      <c r="T50" s="14"/>
      <c r="U50" s="14"/>
      <c r="V50" s="14"/>
      <c r="W50" s="14"/>
      <c r="X50" s="14"/>
      <c r="Y50" s="14"/>
      <c r="Z50" s="14"/>
    </row>
    <row r="51" spans="1:26" ht="17.25" customHeight="1" x14ac:dyDescent="0.2">
      <c r="A51" s="14"/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69"/>
      <c r="R51" s="76"/>
      <c r="S51" s="77"/>
      <c r="T51" s="14"/>
      <c r="U51" s="14"/>
      <c r="V51" s="14"/>
      <c r="W51" s="14"/>
      <c r="X51" s="14"/>
      <c r="Y51" s="14"/>
      <c r="Z51" s="14"/>
    </row>
    <row r="52" spans="1:26" ht="17.25" customHeight="1" x14ac:dyDescent="0.2">
      <c r="A52" s="14"/>
      <c r="B52" s="36" t="s">
        <v>59</v>
      </c>
      <c r="C52" s="56"/>
      <c r="D52" s="56">
        <f>SUM('Monthly Cash Flow Statement (Ex'!$D$21:$D$41,'Monthly Cash Flow Statement (Ex'!$D$45:$D$49)</f>
        <v>0</v>
      </c>
      <c r="E52" s="56">
        <f>SUM('Monthly Cash Flow Statement (Ex'!$E$21:$E$41,'Monthly Cash Flow Statement (Ex'!$E$45:$E$49)</f>
        <v>31745</v>
      </c>
      <c r="F52" s="56">
        <f>SUM('Monthly Cash Flow Statement (Ex'!$F$21:$F$41,'Monthly Cash Flow Statement (Ex'!$F$45:$F$49)</f>
        <v>30580</v>
      </c>
      <c r="G52" s="56">
        <f>SUM('Monthly Cash Flow Statement (Ex'!$G$21:$G$41,'Monthly Cash Flow Statement (Ex'!$G$45:$G$49)</f>
        <v>29650</v>
      </c>
      <c r="H52" s="56">
        <f>SUM('Monthly Cash Flow Statement (Ex'!$H$21:$H$41,'Monthly Cash Flow Statement (Ex'!$H$45:$H$49)</f>
        <v>34000</v>
      </c>
      <c r="I52" s="56">
        <f>SUM('Monthly Cash Flow Statement (Ex'!$I$21:$I$41,'Monthly Cash Flow Statement (Ex'!$I$45:$I$49)</f>
        <v>38690</v>
      </c>
      <c r="J52" s="56">
        <f>SUM('Monthly Cash Flow Statement (Ex'!$J$21:$J$41,'Monthly Cash Flow Statement (Ex'!$J$45:$J$49)</f>
        <v>74410</v>
      </c>
      <c r="K52" s="56">
        <f>SUM('Monthly Cash Flow Statement (Ex'!$K$21:$K$41,'Monthly Cash Flow Statement (Ex'!$K$45:$K$49)</f>
        <v>38180</v>
      </c>
      <c r="L52" s="56">
        <f>SUM('Monthly Cash Flow Statement (Ex'!$L$21:$L$41,'Monthly Cash Flow Statement (Ex'!$L$45:$L$49)</f>
        <v>36410</v>
      </c>
      <c r="M52" s="56">
        <f>SUM('Monthly Cash Flow Statement (Ex'!$M$21:$M$41,'Monthly Cash Flow Statement (Ex'!$M$45:$M$49)</f>
        <v>38330</v>
      </c>
      <c r="N52" s="56">
        <f>SUM('Monthly Cash Flow Statement (Ex'!$N$21:$N$41,'Monthly Cash Flow Statement (Ex'!$N$45:$N$49)</f>
        <v>33465</v>
      </c>
      <c r="O52" s="56">
        <f>SUM('Monthly Cash Flow Statement (Ex'!$O$21:$O$41,'Monthly Cash Flow Statement (Ex'!$O$45:$O$49)</f>
        <v>33460</v>
      </c>
      <c r="P52" s="56">
        <f>SUM('Monthly Cash Flow Statement (Ex'!$P$21:$P$41,'Monthly Cash Flow Statement (Ex'!$P$45:$P$49)</f>
        <v>33650</v>
      </c>
      <c r="Q52" s="57"/>
      <c r="R52" s="40">
        <f>SUM('Monthly Cash Flow Statement (Ex'!$R$21:$R$41,'Monthly Cash Flow Statement (Ex'!$R$45:$R$49)</f>
        <v>443220</v>
      </c>
      <c r="S52" s="58"/>
      <c r="T52" s="14"/>
      <c r="U52" s="14"/>
      <c r="V52" s="14"/>
      <c r="W52" s="14"/>
      <c r="X52" s="14"/>
      <c r="Y52" s="14"/>
      <c r="Z52" s="14"/>
    </row>
    <row r="53" spans="1:26" ht="17.25" customHeight="1" x14ac:dyDescent="0.2">
      <c r="A53" s="78"/>
      <c r="B53" s="87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78"/>
      <c r="U53" s="78"/>
      <c r="V53" s="78"/>
      <c r="W53" s="78"/>
      <c r="X53" s="78"/>
      <c r="Y53" s="78"/>
      <c r="Z53" s="78"/>
    </row>
    <row r="54" spans="1:26" ht="17.25" customHeight="1" x14ac:dyDescent="0.2">
      <c r="A54" s="14"/>
      <c r="B54" s="36" t="s">
        <v>60</v>
      </c>
      <c r="C54" s="37"/>
      <c r="D54" s="37">
        <f t="shared" ref="D54:P54" si="1">D7+D18-D52</f>
        <v>10000</v>
      </c>
      <c r="E54" s="37">
        <f t="shared" si="1"/>
        <v>6380</v>
      </c>
      <c r="F54" s="37">
        <f t="shared" si="1"/>
        <v>2885</v>
      </c>
      <c r="G54" s="37">
        <f t="shared" si="1"/>
        <v>-1714</v>
      </c>
      <c r="H54" s="37">
        <f t="shared" si="1"/>
        <v>8556</v>
      </c>
      <c r="I54" s="37">
        <f t="shared" si="1"/>
        <v>-2224</v>
      </c>
      <c r="J54" s="37">
        <f t="shared" si="1"/>
        <v>11966</v>
      </c>
      <c r="K54" s="37">
        <f t="shared" si="1"/>
        <v>8606</v>
      </c>
      <c r="L54" s="37">
        <f t="shared" si="1"/>
        <v>5971</v>
      </c>
      <c r="M54" s="37">
        <f t="shared" si="1"/>
        <v>8406</v>
      </c>
      <c r="N54" s="37">
        <f t="shared" si="1"/>
        <v>3091</v>
      </c>
      <c r="O54" s="37">
        <f t="shared" si="1"/>
        <v>521</v>
      </c>
      <c r="P54" s="37">
        <f t="shared" si="1"/>
        <v>901</v>
      </c>
      <c r="Q54" s="39"/>
      <c r="R54" s="86">
        <f>R7+R18-R52</f>
        <v>10251</v>
      </c>
      <c r="S54" s="41"/>
      <c r="T54" s="14"/>
      <c r="U54" s="14"/>
      <c r="V54" s="14"/>
      <c r="W54" s="14"/>
      <c r="X54" s="14"/>
      <c r="Y54" s="14"/>
      <c r="Z54" s="14"/>
    </row>
    <row r="55" spans="1:26" ht="17.25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51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7.25" customHeigh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51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7.25" customHeight="1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51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7.25" customHeigh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51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7.2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51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7.2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51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7.2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51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7.2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51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7.25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51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7.25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51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7.25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51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7.25" customHeight="1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51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7.25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51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7.25" customHeight="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51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7.25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51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7.25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51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7.25" customHeigh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51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7.25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51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7.25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51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7.25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51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7.25" customHeight="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51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7.25" customHeight="1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51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7.25" customHeight="1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51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7.25" customHeight="1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51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7.25" customHeight="1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51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7.25" customHeight="1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51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7.25" customHeight="1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51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7.25" customHeight="1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51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7.25" customHeight="1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51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7.25" customHeight="1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51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7.25" customHeight="1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51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7.25" customHeight="1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51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7.25" customHeight="1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51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7.25" customHeight="1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51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7.2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51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7.25" customHeight="1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51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7.25" customHeight="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51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7.25" customHeight="1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51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7.25" customHeight="1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51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7.25" customHeigh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51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7.25" customHeight="1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51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7.25" customHeight="1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51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7.25" customHeight="1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51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7.25" customHeigh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51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7.25" customHeight="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51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7.25" customHeigh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51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7.25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51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7.25" customHeight="1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51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7.25" customHeight="1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51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7.25" customHeight="1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51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7.25" customHeight="1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51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7.25" customHeight="1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51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7.25" customHeight="1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51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7.25" customHeight="1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51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7.25" customHeight="1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51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7.25" customHeight="1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51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7.25" customHeight="1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51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7.25" customHeight="1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51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7.25" customHeigh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51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7.25" customHeight="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51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7.25" customHeight="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51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7.25" customHeight="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51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7.25" customHeight="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51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7.25" customHeight="1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51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7.25" customHeight="1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51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7.25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51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7.25" customHeight="1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51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7.25" customHeight="1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51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7.25" customHeight="1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51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7.25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51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7.25" customHeight="1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51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7.25" customHeight="1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51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7.25" customHeight="1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51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7.25" customHeight="1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51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7.25" customHeight="1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51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7.25" customHeight="1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51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7.25" customHeight="1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51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7.2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51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7.2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51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7.2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51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7.2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51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7.2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51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7.2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51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7.2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51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7.2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51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7.2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51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7.2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51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7.2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51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7.2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51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7.2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51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7.2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51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7.2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51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7.2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51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7.2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51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7.2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51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7.2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51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7.2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51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7.2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51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7.2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51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7.2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51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7.2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51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7.2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51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7.2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51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7.2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51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7.2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51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7.2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51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7.2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51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7.2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51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7.2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51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7.2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51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7.2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51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7.2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51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7.2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51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7.2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51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7.2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51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7.2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51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7.2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51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7.2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51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7.2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51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7.2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51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7.2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51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7.2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51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7.2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51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7.2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51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7.2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51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7.2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51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7.2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51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7.2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51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7.2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51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7.2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51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7.2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51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7.2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51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7.2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51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7.2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51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7.2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51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7.2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51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7.2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51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7.2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51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7.2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51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7.2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51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7.2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51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7.2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51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7.2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51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7.2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51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7.2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51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7.2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51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7.2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51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7.2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51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7.2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51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7.2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51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7.2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51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7.2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51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7.2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51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7.2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51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7.2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51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7.2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51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7.2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51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7.2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51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7.2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51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7.2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51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7.2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51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7.2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51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7.2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51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7.2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51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7.2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51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7.2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51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7.2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51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7.2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51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7.2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51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7.2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51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7.2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51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7.2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51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7.2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51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7.2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51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7.2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51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7.2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51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7.2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51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7.2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51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7.2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51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7.2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51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7.2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51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7.2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51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7.2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51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7.2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51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7.2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51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7.2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51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7.2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51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7.2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51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7.2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51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7.2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51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7.2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51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7.2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51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7.2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51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7.2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51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7.2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51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7.2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51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7.25" customHeight="1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51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7.25" customHeight="1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51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7.25" customHeight="1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51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7.25" customHeight="1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51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7.25" customHeight="1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51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7.25" customHeight="1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51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7.25" customHeight="1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51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7.25" customHeight="1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51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7.25" customHeight="1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51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7.25" customHeight="1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51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7.25" customHeight="1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51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7.25" customHeight="1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51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7.25" customHeight="1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51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7.25" customHeight="1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51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7.25" customHeight="1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51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7.25" customHeight="1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51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7.25" customHeight="1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51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7.25" customHeight="1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51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7.25" customHeight="1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51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7.25" customHeight="1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51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7.25" customHeight="1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51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7.25" customHeight="1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51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7.25" customHeight="1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51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7.25" customHeight="1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51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7.25" customHeight="1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51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7.25" customHeight="1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51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7.25" customHeight="1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51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7.25" customHeight="1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51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7.25" customHeight="1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51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7.25" customHeight="1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51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7.25" customHeight="1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51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7.25" customHeight="1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51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7.25" customHeight="1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51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7.25" customHeight="1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51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7.25" customHeight="1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51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7.25" customHeight="1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51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7.25" customHeight="1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51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7.25" customHeight="1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51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7.25" customHeight="1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51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7.25" customHeight="1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51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7.25" customHeight="1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51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7.25" customHeight="1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51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7.25" customHeight="1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51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7.25" customHeight="1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51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7.25" customHeight="1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51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7.25" customHeight="1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51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7.25" customHeight="1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51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7.25" customHeight="1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51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7.25" customHeight="1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51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7.25" customHeight="1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51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7.25" customHeight="1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51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7.25" customHeight="1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51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7.25" customHeight="1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51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7.25" customHeight="1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51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7.25" customHeight="1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51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7.25" customHeight="1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51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7.25" customHeight="1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51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7.25" customHeight="1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51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7.25" customHeight="1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51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7.25" customHeight="1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51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7.25" customHeight="1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51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7.25" customHeight="1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51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7.25" customHeight="1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51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7.25" customHeight="1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51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7.25" customHeight="1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51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7.25" customHeight="1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51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7.25" customHeight="1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51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7.25" customHeight="1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51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7.25" customHeight="1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51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7.25" customHeight="1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51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7.25" customHeight="1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51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7.25" customHeight="1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51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7.25" customHeight="1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51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7.25" customHeight="1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51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7.25" customHeight="1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51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7.25" customHeight="1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51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7.25" customHeight="1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51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7.25" customHeight="1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51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7.25" customHeight="1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51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7.25" customHeight="1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51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7.25" customHeight="1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51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7.25" customHeight="1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51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7.25" customHeight="1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51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7.25" customHeight="1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51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7.25" customHeight="1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51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7.25" customHeight="1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51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7.25" customHeight="1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51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7.25" customHeight="1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51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7.25" customHeight="1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51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7.25" customHeight="1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51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7.25" customHeight="1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51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7.25" customHeight="1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51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7.25" customHeight="1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51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7.25" customHeight="1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51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7.25" customHeight="1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51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7.25" customHeight="1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51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7.25" customHeight="1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51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7.25" customHeight="1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51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7.25" customHeight="1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51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7.25" customHeight="1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51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7.25" customHeight="1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51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7.25" customHeight="1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51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7.25" customHeight="1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51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7.25" customHeight="1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51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7.25" customHeight="1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51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7.25" customHeight="1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51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7.25" customHeight="1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51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7.25" customHeight="1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51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7.25" customHeight="1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51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7.25" customHeight="1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51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7.25" customHeight="1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51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7.25" customHeight="1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51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7.25" customHeight="1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51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7.25" customHeight="1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51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7.25" customHeight="1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51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7.25" customHeight="1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51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7.25" customHeight="1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51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7.25" customHeight="1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51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7.25" customHeight="1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51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7.25" customHeight="1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51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7.25" customHeight="1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51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7.25" customHeight="1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51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7.25" customHeight="1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51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7.25" customHeight="1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51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7.25" customHeight="1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51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7.25" customHeight="1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51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7.25" customHeight="1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51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7.25" customHeight="1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51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7.25" customHeight="1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51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7.25" customHeight="1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51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7.25" customHeight="1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51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7.25" customHeight="1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51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7.25" customHeight="1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51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7.25" customHeight="1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51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7.25" customHeight="1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51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7.25" customHeight="1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51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7.25" customHeight="1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51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7.25" customHeight="1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51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7.25" customHeight="1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51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7.25" customHeight="1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51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7.25" customHeight="1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51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7.25" customHeight="1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51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7.25" customHeight="1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51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7.25" customHeight="1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51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7.25" customHeight="1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51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7.25" customHeight="1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51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7.25" customHeight="1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51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7.25" customHeight="1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51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7.25" customHeight="1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51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7.25" customHeight="1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51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7.25" customHeight="1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51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7.25" customHeight="1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51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7.25" customHeight="1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51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7.25" customHeight="1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51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7.25" customHeight="1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51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7.25" customHeight="1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51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7.25" customHeight="1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51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7.25" customHeight="1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51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7.25" customHeight="1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51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7.25" customHeight="1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51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7.25" customHeight="1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51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7.25" customHeight="1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51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7.25" customHeight="1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51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7.25" customHeight="1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51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7.25" customHeight="1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51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7.25" customHeight="1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51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7.25" customHeight="1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51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7.25" customHeight="1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51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7.25" customHeight="1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51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7.25" customHeight="1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51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7.25" customHeight="1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51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7.25" customHeight="1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51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7.25" customHeight="1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51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7.25" customHeight="1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51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7.25" customHeight="1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51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7.25" customHeight="1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51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7.25" customHeight="1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51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7.25" customHeight="1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51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7.25" customHeight="1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51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7.25" customHeight="1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51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7.25" customHeight="1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51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7.25" customHeight="1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51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7.25" customHeight="1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51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7.25" customHeight="1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51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7.25" customHeight="1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51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7.25" customHeight="1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51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7.25" customHeight="1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51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7.25" customHeight="1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51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7.25" customHeight="1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51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7.25" customHeight="1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51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7.25" customHeight="1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51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7.25" customHeight="1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51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7.25" customHeight="1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51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7.25" customHeight="1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51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7.25" customHeight="1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51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7.25" customHeight="1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51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7.25" customHeight="1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51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7.25" customHeight="1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51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7.25" customHeight="1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51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7.25" customHeight="1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51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7.25" customHeight="1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51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7.25" customHeight="1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51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7.25" customHeight="1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51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7.25" customHeight="1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51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7.25" customHeight="1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51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7.25" customHeight="1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51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7.25" customHeight="1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51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7.25" customHeight="1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51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7.25" customHeight="1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51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7.25" customHeight="1" x14ac:dyDescent="0.2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51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7.25" customHeight="1" x14ac:dyDescent="0.2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51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7.25" customHeight="1" x14ac:dyDescent="0.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51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7.25" customHeight="1" x14ac:dyDescent="0.2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51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7.25" customHeight="1" x14ac:dyDescent="0.2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51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7.25" customHeight="1" x14ac:dyDescent="0.2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51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7.25" customHeight="1" x14ac:dyDescent="0.2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51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7.25" customHeight="1" x14ac:dyDescent="0.2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51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7.25" customHeight="1" x14ac:dyDescent="0.2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51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7.25" customHeight="1" x14ac:dyDescent="0.2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51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7.25" customHeight="1" x14ac:dyDescent="0.2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51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7.25" customHeight="1" x14ac:dyDescent="0.2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51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7.25" customHeight="1" x14ac:dyDescent="0.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51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7.25" customHeight="1" x14ac:dyDescent="0.2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51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7.25" customHeight="1" x14ac:dyDescent="0.2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51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7.25" customHeight="1" x14ac:dyDescent="0.2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51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7.25" customHeight="1" x14ac:dyDescent="0.2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51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7.25" customHeight="1" x14ac:dyDescent="0.2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51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7.25" customHeight="1" x14ac:dyDescent="0.2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51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7.25" customHeight="1" x14ac:dyDescent="0.2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51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7.25" customHeight="1" x14ac:dyDescent="0.2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51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7.25" customHeight="1" x14ac:dyDescent="0.2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51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7.25" customHeight="1" x14ac:dyDescent="0.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51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7.25" customHeight="1" x14ac:dyDescent="0.2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51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7.25" customHeight="1" x14ac:dyDescent="0.2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51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7.25" customHeight="1" x14ac:dyDescent="0.2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51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7.25" customHeight="1" x14ac:dyDescent="0.2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51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7.25" customHeight="1" x14ac:dyDescent="0.2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51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7.25" customHeight="1" x14ac:dyDescent="0.2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51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7.25" customHeight="1" x14ac:dyDescent="0.2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51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7.25" customHeight="1" x14ac:dyDescent="0.2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51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7.25" customHeight="1" x14ac:dyDescent="0.2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51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7.25" customHeight="1" x14ac:dyDescent="0.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51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7.25" customHeight="1" x14ac:dyDescent="0.2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51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7.25" customHeight="1" x14ac:dyDescent="0.2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51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7.25" customHeight="1" x14ac:dyDescent="0.2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51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7.25" customHeight="1" x14ac:dyDescent="0.2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51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7.25" customHeight="1" x14ac:dyDescent="0.2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51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7.25" customHeight="1" x14ac:dyDescent="0.2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51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7.25" customHeight="1" x14ac:dyDescent="0.2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51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7.25" customHeight="1" x14ac:dyDescent="0.2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51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7.25" customHeight="1" x14ac:dyDescent="0.2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51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7.25" customHeight="1" x14ac:dyDescent="0.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51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7.25" customHeight="1" x14ac:dyDescent="0.2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51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7.25" customHeight="1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51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7.25" customHeight="1" x14ac:dyDescent="0.2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51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7.25" customHeight="1" x14ac:dyDescent="0.2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51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7.25" customHeight="1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51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7.25" customHeight="1" x14ac:dyDescent="0.2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51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7.25" customHeight="1" x14ac:dyDescent="0.2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51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7.25" customHeight="1" x14ac:dyDescent="0.2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51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7.25" customHeight="1" x14ac:dyDescent="0.2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51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7.25" customHeight="1" x14ac:dyDescent="0.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51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7.25" customHeight="1" x14ac:dyDescent="0.2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51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7.25" customHeight="1" x14ac:dyDescent="0.2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51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7.25" customHeight="1" x14ac:dyDescent="0.2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51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7.25" customHeight="1" x14ac:dyDescent="0.2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51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7.25" customHeight="1" x14ac:dyDescent="0.2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51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7.25" customHeight="1" x14ac:dyDescent="0.2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51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7.25" customHeight="1" x14ac:dyDescent="0.2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51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7.25" customHeight="1" x14ac:dyDescent="0.2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51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7.25" customHeight="1" x14ac:dyDescent="0.2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51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7.25" customHeight="1" x14ac:dyDescent="0.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51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7.25" customHeight="1" x14ac:dyDescent="0.2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51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7.25" customHeight="1" x14ac:dyDescent="0.2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51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7.25" customHeight="1" x14ac:dyDescent="0.2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51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7.25" customHeight="1" x14ac:dyDescent="0.2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51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7.25" customHeight="1" x14ac:dyDescent="0.2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51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7.25" customHeight="1" x14ac:dyDescent="0.2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51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7.25" customHeight="1" x14ac:dyDescent="0.2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51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7.25" customHeight="1" x14ac:dyDescent="0.2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51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7.25" customHeight="1" x14ac:dyDescent="0.2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51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7.25" customHeight="1" x14ac:dyDescent="0.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51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7.25" customHeight="1" x14ac:dyDescent="0.2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51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7.25" customHeight="1" x14ac:dyDescent="0.2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51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7.25" customHeight="1" x14ac:dyDescent="0.2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51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7.25" customHeight="1" x14ac:dyDescent="0.2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51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7.25" customHeight="1" x14ac:dyDescent="0.2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51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7.25" customHeight="1" x14ac:dyDescent="0.2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51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7.25" customHeight="1" x14ac:dyDescent="0.2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51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7.25" customHeight="1" x14ac:dyDescent="0.2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51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7.25" customHeight="1" x14ac:dyDescent="0.2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51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7.25" customHeight="1" x14ac:dyDescent="0.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51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7.25" customHeight="1" x14ac:dyDescent="0.2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51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7.25" customHeight="1" x14ac:dyDescent="0.2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51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7.25" customHeight="1" x14ac:dyDescent="0.2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51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7.25" customHeight="1" x14ac:dyDescent="0.2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51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7.25" customHeight="1" x14ac:dyDescent="0.2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51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7.25" customHeight="1" x14ac:dyDescent="0.2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51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7.25" customHeight="1" x14ac:dyDescent="0.2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51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7.25" customHeight="1" x14ac:dyDescent="0.2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51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7.25" customHeight="1" x14ac:dyDescent="0.2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51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7.25" customHeight="1" x14ac:dyDescent="0.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51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7.25" customHeight="1" x14ac:dyDescent="0.2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51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7.25" customHeight="1" x14ac:dyDescent="0.2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51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7.25" customHeight="1" x14ac:dyDescent="0.2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51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7.25" customHeight="1" x14ac:dyDescent="0.2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51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7.25" customHeight="1" x14ac:dyDescent="0.2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51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7.25" customHeight="1" x14ac:dyDescent="0.2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51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7.25" customHeight="1" x14ac:dyDescent="0.2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51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7.25" customHeight="1" x14ac:dyDescent="0.2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51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7.25" customHeight="1" x14ac:dyDescent="0.2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51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7.25" customHeight="1" x14ac:dyDescent="0.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51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7.25" customHeight="1" x14ac:dyDescent="0.2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51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7.25" customHeight="1" x14ac:dyDescent="0.2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51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7.25" customHeight="1" x14ac:dyDescent="0.2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51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7.25" customHeight="1" x14ac:dyDescent="0.2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51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7.25" customHeight="1" x14ac:dyDescent="0.2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51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7.25" customHeight="1" x14ac:dyDescent="0.2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51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7.25" customHeight="1" x14ac:dyDescent="0.2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51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7.25" customHeight="1" x14ac:dyDescent="0.2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51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7.25" customHeight="1" x14ac:dyDescent="0.2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51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7.25" customHeight="1" x14ac:dyDescent="0.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51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7.25" customHeight="1" x14ac:dyDescent="0.2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51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7.25" customHeight="1" x14ac:dyDescent="0.2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51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7.25" customHeight="1" x14ac:dyDescent="0.2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51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7.25" customHeight="1" x14ac:dyDescent="0.2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51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7.25" customHeight="1" x14ac:dyDescent="0.2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51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7.25" customHeight="1" x14ac:dyDescent="0.2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51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7.25" customHeight="1" x14ac:dyDescent="0.2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51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7.25" customHeight="1" x14ac:dyDescent="0.2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51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7.25" customHeight="1" x14ac:dyDescent="0.2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51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7.25" customHeight="1" x14ac:dyDescent="0.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51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7.25" customHeight="1" x14ac:dyDescent="0.2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51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7.25" customHeight="1" x14ac:dyDescent="0.2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51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7.25" customHeight="1" x14ac:dyDescent="0.2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51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7.25" customHeight="1" x14ac:dyDescent="0.2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51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7.25" customHeight="1" x14ac:dyDescent="0.2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51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7.25" customHeight="1" x14ac:dyDescent="0.2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51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7.25" customHeight="1" x14ac:dyDescent="0.2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51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7.25" customHeight="1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51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7.25" customHeight="1" x14ac:dyDescent="0.2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51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7.25" customHeight="1" x14ac:dyDescent="0.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51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7.25" customHeight="1" x14ac:dyDescent="0.2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51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7.25" customHeight="1" x14ac:dyDescent="0.2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51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7.25" customHeight="1" x14ac:dyDescent="0.2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51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7.25" customHeight="1" x14ac:dyDescent="0.2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51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7.25" customHeight="1" x14ac:dyDescent="0.2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51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7.25" customHeight="1" x14ac:dyDescent="0.2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51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7.25" customHeight="1" x14ac:dyDescent="0.2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51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7.25" customHeight="1" x14ac:dyDescent="0.2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51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7.25" customHeight="1" x14ac:dyDescent="0.2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51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7.25" customHeight="1" x14ac:dyDescent="0.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51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7.25" customHeight="1" x14ac:dyDescent="0.2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51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7.25" customHeight="1" x14ac:dyDescent="0.2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51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7.25" customHeight="1" x14ac:dyDescent="0.2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51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7.25" customHeight="1" x14ac:dyDescent="0.2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51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7.25" customHeight="1" x14ac:dyDescent="0.2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51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7.25" customHeight="1" x14ac:dyDescent="0.2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51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7.25" customHeight="1" x14ac:dyDescent="0.2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51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7.25" customHeight="1" x14ac:dyDescent="0.2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51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7.25" customHeight="1" x14ac:dyDescent="0.2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51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7.25" customHeight="1" x14ac:dyDescent="0.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51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7.25" customHeight="1" x14ac:dyDescent="0.2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51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7.25" customHeight="1" x14ac:dyDescent="0.2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51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7.25" customHeight="1" x14ac:dyDescent="0.2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51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7.25" customHeight="1" x14ac:dyDescent="0.2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51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7.25" customHeight="1" x14ac:dyDescent="0.2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51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7.25" customHeight="1" x14ac:dyDescent="0.2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51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7.25" customHeight="1" x14ac:dyDescent="0.2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51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7.25" customHeight="1" x14ac:dyDescent="0.2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51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7.25" customHeight="1" x14ac:dyDescent="0.2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51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7.25" customHeight="1" x14ac:dyDescent="0.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51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7.25" customHeight="1" x14ac:dyDescent="0.2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51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7.25" customHeight="1" x14ac:dyDescent="0.2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51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7.25" customHeight="1" x14ac:dyDescent="0.2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51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7.25" customHeight="1" x14ac:dyDescent="0.2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51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7.25" customHeight="1" x14ac:dyDescent="0.2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51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7.25" customHeight="1" x14ac:dyDescent="0.2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51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7.25" customHeight="1" x14ac:dyDescent="0.2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51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7.25" customHeight="1" x14ac:dyDescent="0.2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51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7.25" customHeight="1" x14ac:dyDescent="0.2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51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7.25" customHeight="1" x14ac:dyDescent="0.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51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7.25" customHeight="1" x14ac:dyDescent="0.2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51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7.25" customHeight="1" x14ac:dyDescent="0.2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51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7.25" customHeight="1" x14ac:dyDescent="0.2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51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7.25" customHeight="1" x14ac:dyDescent="0.2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51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7.25" customHeight="1" x14ac:dyDescent="0.2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51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7.25" customHeight="1" x14ac:dyDescent="0.2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51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7.25" customHeight="1" x14ac:dyDescent="0.2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51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7.25" customHeight="1" x14ac:dyDescent="0.2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51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7.25" customHeight="1" x14ac:dyDescent="0.2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51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7.25" customHeight="1" x14ac:dyDescent="0.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51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7.25" customHeight="1" x14ac:dyDescent="0.2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51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7.25" customHeight="1" x14ac:dyDescent="0.2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51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7.25" customHeight="1" x14ac:dyDescent="0.2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51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7.25" customHeight="1" x14ac:dyDescent="0.2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51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7.25" customHeight="1" x14ac:dyDescent="0.2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51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7.25" customHeight="1" x14ac:dyDescent="0.2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51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7.25" customHeight="1" x14ac:dyDescent="0.2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51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7.25" customHeight="1" x14ac:dyDescent="0.2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51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7.25" customHeight="1" x14ac:dyDescent="0.2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51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7.25" customHeight="1" x14ac:dyDescent="0.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51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7.25" customHeight="1" x14ac:dyDescent="0.2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51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7.25" customHeight="1" x14ac:dyDescent="0.2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51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7.25" customHeight="1" x14ac:dyDescent="0.2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51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7.25" customHeight="1" x14ac:dyDescent="0.2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51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7.25" customHeight="1" x14ac:dyDescent="0.2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51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7.25" customHeight="1" x14ac:dyDescent="0.2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51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7.25" customHeight="1" x14ac:dyDescent="0.2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51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7.25" customHeight="1" x14ac:dyDescent="0.2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51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7.25" customHeight="1" x14ac:dyDescent="0.2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51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7.25" customHeight="1" x14ac:dyDescent="0.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51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7.25" customHeight="1" x14ac:dyDescent="0.2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51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7.25" customHeight="1" x14ac:dyDescent="0.2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51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7.25" customHeight="1" x14ac:dyDescent="0.2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51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7.25" customHeight="1" x14ac:dyDescent="0.2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51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7.25" customHeight="1" x14ac:dyDescent="0.2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51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7.25" customHeight="1" x14ac:dyDescent="0.2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51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7.25" customHeight="1" x14ac:dyDescent="0.2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51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7.25" customHeight="1" x14ac:dyDescent="0.2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51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7.25" customHeight="1" x14ac:dyDescent="0.2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51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7.25" customHeight="1" x14ac:dyDescent="0.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51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7.25" customHeight="1" x14ac:dyDescent="0.2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51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7.25" customHeight="1" x14ac:dyDescent="0.2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51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7.25" customHeight="1" x14ac:dyDescent="0.2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51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7.25" customHeight="1" x14ac:dyDescent="0.2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51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7.25" customHeight="1" x14ac:dyDescent="0.2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51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7.25" customHeight="1" x14ac:dyDescent="0.2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51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7.25" customHeight="1" x14ac:dyDescent="0.2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51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7.25" customHeight="1" x14ac:dyDescent="0.2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51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7.25" customHeight="1" x14ac:dyDescent="0.2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51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7.25" customHeight="1" x14ac:dyDescent="0.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51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7.25" customHeight="1" x14ac:dyDescent="0.2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51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7.25" customHeight="1" x14ac:dyDescent="0.2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51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7.25" customHeight="1" x14ac:dyDescent="0.2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51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7.25" customHeight="1" x14ac:dyDescent="0.2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51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7.25" customHeight="1" x14ac:dyDescent="0.2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51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7.25" customHeight="1" x14ac:dyDescent="0.2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51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7.25" customHeight="1" x14ac:dyDescent="0.2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51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7.25" customHeight="1" x14ac:dyDescent="0.2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51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7.25" customHeight="1" x14ac:dyDescent="0.2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51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7.25" customHeight="1" x14ac:dyDescent="0.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51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7.25" customHeight="1" x14ac:dyDescent="0.2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51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7.25" customHeight="1" x14ac:dyDescent="0.2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51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7.25" customHeight="1" x14ac:dyDescent="0.2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51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7.25" customHeight="1" x14ac:dyDescent="0.2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51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7.25" customHeight="1" x14ac:dyDescent="0.2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51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7.25" customHeight="1" x14ac:dyDescent="0.2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51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7.25" customHeight="1" x14ac:dyDescent="0.2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51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7.25" customHeight="1" x14ac:dyDescent="0.2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51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7.25" customHeight="1" x14ac:dyDescent="0.2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51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7.25" customHeight="1" x14ac:dyDescent="0.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51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7.25" customHeight="1" x14ac:dyDescent="0.2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51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7.25" customHeight="1" x14ac:dyDescent="0.2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51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7.25" customHeight="1" x14ac:dyDescent="0.2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51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7.25" customHeight="1" x14ac:dyDescent="0.2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51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7.25" customHeight="1" x14ac:dyDescent="0.2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51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7.25" customHeight="1" x14ac:dyDescent="0.2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51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7.25" customHeight="1" x14ac:dyDescent="0.2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51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7.25" customHeight="1" x14ac:dyDescent="0.2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51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7.25" customHeight="1" x14ac:dyDescent="0.2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51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7.25" customHeight="1" x14ac:dyDescent="0.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51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7.25" customHeight="1" x14ac:dyDescent="0.2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51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7.25" customHeight="1" x14ac:dyDescent="0.2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51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7.25" customHeight="1" x14ac:dyDescent="0.2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51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7.25" customHeight="1" x14ac:dyDescent="0.2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51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7.25" customHeight="1" x14ac:dyDescent="0.2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51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7.25" customHeight="1" x14ac:dyDescent="0.2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51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7.25" customHeight="1" x14ac:dyDescent="0.2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51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7.25" customHeight="1" x14ac:dyDescent="0.2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51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7.25" customHeight="1" x14ac:dyDescent="0.2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51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7.25" customHeight="1" x14ac:dyDescent="0.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51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7.25" customHeight="1" x14ac:dyDescent="0.2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51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7.25" customHeight="1" x14ac:dyDescent="0.2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51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7.25" customHeight="1" x14ac:dyDescent="0.2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51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7.25" customHeight="1" x14ac:dyDescent="0.2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51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7.25" customHeight="1" x14ac:dyDescent="0.2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51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7.25" customHeight="1" x14ac:dyDescent="0.2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51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7.25" customHeight="1" x14ac:dyDescent="0.2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51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7.25" customHeight="1" x14ac:dyDescent="0.2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51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7.25" customHeight="1" x14ac:dyDescent="0.2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51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7.25" customHeight="1" x14ac:dyDescent="0.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51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7.25" customHeight="1" x14ac:dyDescent="0.2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51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7.25" customHeight="1" x14ac:dyDescent="0.2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51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7.25" customHeight="1" x14ac:dyDescent="0.2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51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7.25" customHeight="1" x14ac:dyDescent="0.2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51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7.25" customHeight="1" x14ac:dyDescent="0.2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51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7.25" customHeight="1" x14ac:dyDescent="0.2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51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7.25" customHeight="1" x14ac:dyDescent="0.2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51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7.25" customHeight="1" x14ac:dyDescent="0.2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51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7.25" customHeight="1" x14ac:dyDescent="0.2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51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7.25" customHeight="1" x14ac:dyDescent="0.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51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7.25" customHeight="1" x14ac:dyDescent="0.2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51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7.25" customHeight="1" x14ac:dyDescent="0.2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51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7.25" customHeight="1" x14ac:dyDescent="0.2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51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7.25" customHeight="1" x14ac:dyDescent="0.2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51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7.25" customHeight="1" x14ac:dyDescent="0.2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51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7.25" customHeight="1" x14ac:dyDescent="0.2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51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7.25" customHeight="1" x14ac:dyDescent="0.2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51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7.25" customHeight="1" x14ac:dyDescent="0.2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51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7.25" customHeight="1" x14ac:dyDescent="0.2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51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7.25" customHeight="1" x14ac:dyDescent="0.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51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7.25" customHeight="1" x14ac:dyDescent="0.2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51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7.25" customHeight="1" x14ac:dyDescent="0.2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51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7.25" customHeight="1" x14ac:dyDescent="0.2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51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7.25" customHeight="1" x14ac:dyDescent="0.2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51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7.25" customHeight="1" x14ac:dyDescent="0.2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51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7.25" customHeight="1" x14ac:dyDescent="0.2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51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7.25" customHeight="1" x14ac:dyDescent="0.2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51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7.25" customHeight="1" x14ac:dyDescent="0.2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51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7.25" customHeight="1" x14ac:dyDescent="0.2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51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7.25" customHeight="1" x14ac:dyDescent="0.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51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7.25" customHeight="1" x14ac:dyDescent="0.2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51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7.25" customHeight="1" x14ac:dyDescent="0.2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51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7.25" customHeight="1" x14ac:dyDescent="0.2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51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7.25" customHeight="1" x14ac:dyDescent="0.2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51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7.25" customHeight="1" x14ac:dyDescent="0.2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51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7.25" customHeight="1" x14ac:dyDescent="0.2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51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7.25" customHeight="1" x14ac:dyDescent="0.2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51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7.25" customHeight="1" x14ac:dyDescent="0.2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51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7.25" customHeight="1" x14ac:dyDescent="0.2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51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7.25" customHeight="1" x14ac:dyDescent="0.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51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7.25" customHeight="1" x14ac:dyDescent="0.2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51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7.25" customHeight="1" x14ac:dyDescent="0.2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51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7.25" customHeight="1" x14ac:dyDescent="0.2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51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7.25" customHeight="1" x14ac:dyDescent="0.2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51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7.25" customHeight="1" x14ac:dyDescent="0.2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51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7.25" customHeight="1" x14ac:dyDescent="0.2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51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7.25" customHeight="1" x14ac:dyDescent="0.2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51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7.25" customHeight="1" x14ac:dyDescent="0.2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51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7.25" customHeight="1" x14ac:dyDescent="0.2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51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7.25" customHeight="1" x14ac:dyDescent="0.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51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7.25" customHeight="1" x14ac:dyDescent="0.2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51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7.25" customHeight="1" x14ac:dyDescent="0.2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51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7.25" customHeight="1" x14ac:dyDescent="0.2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51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7.25" customHeight="1" x14ac:dyDescent="0.2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51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7.25" customHeight="1" x14ac:dyDescent="0.2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51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7.25" customHeight="1" x14ac:dyDescent="0.2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51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7.25" customHeight="1" x14ac:dyDescent="0.2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51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7.25" customHeight="1" x14ac:dyDescent="0.2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51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7.25" customHeight="1" x14ac:dyDescent="0.2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51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7.25" customHeight="1" x14ac:dyDescent="0.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51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7.25" customHeight="1" x14ac:dyDescent="0.2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51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7.25" customHeight="1" x14ac:dyDescent="0.2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51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7.25" customHeight="1" x14ac:dyDescent="0.2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51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7.25" customHeight="1" x14ac:dyDescent="0.2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51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7.25" customHeight="1" x14ac:dyDescent="0.2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51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7.25" customHeight="1" x14ac:dyDescent="0.2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51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7.25" customHeight="1" x14ac:dyDescent="0.2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51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7.25" customHeight="1" x14ac:dyDescent="0.2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51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7.25" customHeight="1" x14ac:dyDescent="0.2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51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7.25" customHeight="1" x14ac:dyDescent="0.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51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7.25" customHeight="1" x14ac:dyDescent="0.2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51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7.25" customHeight="1" x14ac:dyDescent="0.2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51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7.25" customHeight="1" x14ac:dyDescent="0.2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51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7.25" customHeight="1" x14ac:dyDescent="0.2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51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7.25" customHeight="1" x14ac:dyDescent="0.2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51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7.25" customHeight="1" x14ac:dyDescent="0.2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51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7.25" customHeight="1" x14ac:dyDescent="0.2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51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7.25" customHeight="1" x14ac:dyDescent="0.2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51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7.25" customHeight="1" x14ac:dyDescent="0.2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51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7.25" customHeight="1" x14ac:dyDescent="0.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51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7.25" customHeight="1" x14ac:dyDescent="0.2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51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7.25" customHeight="1" x14ac:dyDescent="0.2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51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7.25" customHeight="1" x14ac:dyDescent="0.2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51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7.25" customHeight="1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51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7.25" customHeight="1" x14ac:dyDescent="0.2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51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7.25" customHeight="1" x14ac:dyDescent="0.2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51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7.25" customHeight="1" x14ac:dyDescent="0.2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51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7.25" customHeight="1" x14ac:dyDescent="0.2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51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7.25" customHeight="1" x14ac:dyDescent="0.2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51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7.25" customHeight="1" x14ac:dyDescent="0.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51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7.25" customHeight="1" x14ac:dyDescent="0.2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51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7.25" customHeight="1" x14ac:dyDescent="0.2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51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7.25" customHeight="1" x14ac:dyDescent="0.2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51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7.25" customHeight="1" x14ac:dyDescent="0.2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51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7.25" customHeight="1" x14ac:dyDescent="0.2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51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7.25" customHeight="1" x14ac:dyDescent="0.2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51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7.25" customHeight="1" x14ac:dyDescent="0.2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51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7.25" customHeight="1" x14ac:dyDescent="0.2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51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7.25" customHeight="1" x14ac:dyDescent="0.2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51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7.25" customHeight="1" x14ac:dyDescent="0.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51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7.25" customHeight="1" x14ac:dyDescent="0.2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51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7.25" customHeight="1" x14ac:dyDescent="0.2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51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7.25" customHeight="1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51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7.25" customHeight="1" x14ac:dyDescent="0.2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51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7.25" customHeight="1" x14ac:dyDescent="0.2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51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7.25" customHeight="1" x14ac:dyDescent="0.2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51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7.25" customHeight="1" x14ac:dyDescent="0.2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51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7.25" customHeight="1" x14ac:dyDescent="0.2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51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7.25" customHeight="1" x14ac:dyDescent="0.2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51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7.25" customHeight="1" x14ac:dyDescent="0.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51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7.25" customHeight="1" x14ac:dyDescent="0.2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51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7.25" customHeight="1" x14ac:dyDescent="0.2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51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7.25" customHeight="1" x14ac:dyDescent="0.2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51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7.25" customHeight="1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51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7.25" customHeight="1" x14ac:dyDescent="0.2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51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7.25" customHeight="1" x14ac:dyDescent="0.2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51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7.25" customHeight="1" x14ac:dyDescent="0.2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51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7.25" customHeight="1" x14ac:dyDescent="0.2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51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7.25" customHeight="1" x14ac:dyDescent="0.2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51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7.25" customHeight="1" x14ac:dyDescent="0.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51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7.25" customHeight="1" x14ac:dyDescent="0.2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51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7.25" customHeight="1" x14ac:dyDescent="0.2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51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7.25" customHeight="1" x14ac:dyDescent="0.2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51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7.25" customHeight="1" x14ac:dyDescent="0.2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51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7.25" customHeight="1" x14ac:dyDescent="0.2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51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7.25" customHeight="1" x14ac:dyDescent="0.2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51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7.25" customHeight="1" x14ac:dyDescent="0.2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51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7.25" customHeight="1" x14ac:dyDescent="0.2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51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7.25" customHeight="1" x14ac:dyDescent="0.2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51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7.25" customHeight="1" x14ac:dyDescent="0.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51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7.25" customHeight="1" x14ac:dyDescent="0.2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51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7.25" customHeight="1" x14ac:dyDescent="0.2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51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7.25" customHeight="1" x14ac:dyDescent="0.2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51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7.25" customHeight="1" x14ac:dyDescent="0.2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51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7.25" customHeight="1" x14ac:dyDescent="0.2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51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7.25" customHeight="1" x14ac:dyDescent="0.2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51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7.25" customHeight="1" x14ac:dyDescent="0.2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51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7.25" customHeight="1" x14ac:dyDescent="0.2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51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7.25" customHeight="1" x14ac:dyDescent="0.2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51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7.25" customHeight="1" x14ac:dyDescent="0.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51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7.25" customHeight="1" x14ac:dyDescent="0.2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51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7.25" customHeight="1" x14ac:dyDescent="0.2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51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7.25" customHeight="1" x14ac:dyDescent="0.2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51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7.25" customHeight="1" x14ac:dyDescent="0.2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51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7.25" customHeight="1" x14ac:dyDescent="0.2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51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7.25" customHeight="1" x14ac:dyDescent="0.2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51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7.25" customHeight="1" x14ac:dyDescent="0.2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51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7.25" customHeight="1" x14ac:dyDescent="0.2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51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7.25" customHeight="1" x14ac:dyDescent="0.2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51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7.25" customHeight="1" x14ac:dyDescent="0.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51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7.25" customHeight="1" x14ac:dyDescent="0.2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51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7.25" customHeight="1" x14ac:dyDescent="0.2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51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7.25" customHeight="1" x14ac:dyDescent="0.2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51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7.25" customHeight="1" x14ac:dyDescent="0.2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51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7.25" customHeight="1" x14ac:dyDescent="0.2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51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7.25" customHeight="1" x14ac:dyDescent="0.2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51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7.25" customHeight="1" x14ac:dyDescent="0.2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51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7.25" customHeight="1" x14ac:dyDescent="0.2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51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7.25" customHeight="1" x14ac:dyDescent="0.2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51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7.25" customHeight="1" x14ac:dyDescent="0.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51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7.25" customHeight="1" x14ac:dyDescent="0.2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51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7.25" customHeight="1" x14ac:dyDescent="0.2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51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7.25" customHeight="1" x14ac:dyDescent="0.2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51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7.25" customHeight="1" x14ac:dyDescent="0.2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51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7.25" customHeight="1" x14ac:dyDescent="0.2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51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7.25" customHeight="1" x14ac:dyDescent="0.2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51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7.25" customHeight="1" x14ac:dyDescent="0.2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51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7.25" customHeight="1" x14ac:dyDescent="0.2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51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7.25" customHeight="1" x14ac:dyDescent="0.2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51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7.25" customHeight="1" x14ac:dyDescent="0.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51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7.25" customHeight="1" x14ac:dyDescent="0.2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51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7.25" customHeight="1" x14ac:dyDescent="0.2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51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7.25" customHeight="1" x14ac:dyDescent="0.2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51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7.25" customHeight="1" x14ac:dyDescent="0.2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51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7.25" customHeight="1" x14ac:dyDescent="0.2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51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7.25" customHeight="1" x14ac:dyDescent="0.2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51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7.25" customHeight="1" x14ac:dyDescent="0.2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51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7.25" customHeight="1" x14ac:dyDescent="0.2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51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7.25" customHeight="1" x14ac:dyDescent="0.2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51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7.25" customHeight="1" x14ac:dyDescent="0.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51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7.25" customHeight="1" x14ac:dyDescent="0.2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51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7.25" customHeight="1" x14ac:dyDescent="0.2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51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7.25" customHeight="1" x14ac:dyDescent="0.2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51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7.25" customHeight="1" x14ac:dyDescent="0.2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51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7.25" customHeight="1" x14ac:dyDescent="0.2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51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7.25" customHeight="1" x14ac:dyDescent="0.2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51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7.25" customHeight="1" x14ac:dyDescent="0.2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51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7.25" customHeight="1" x14ac:dyDescent="0.2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51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7.25" customHeight="1" x14ac:dyDescent="0.2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51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7.25" customHeight="1" x14ac:dyDescent="0.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51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7.25" customHeight="1" x14ac:dyDescent="0.2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51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7.25" customHeight="1" x14ac:dyDescent="0.2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51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7.25" customHeight="1" x14ac:dyDescent="0.2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51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7.25" customHeight="1" x14ac:dyDescent="0.2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51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7.25" customHeight="1" x14ac:dyDescent="0.2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51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7.25" customHeight="1" x14ac:dyDescent="0.2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51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7.25" customHeight="1" x14ac:dyDescent="0.2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51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7.25" customHeight="1" x14ac:dyDescent="0.2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51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7.25" customHeight="1" x14ac:dyDescent="0.2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51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7.25" customHeight="1" x14ac:dyDescent="0.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51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7.25" customHeight="1" x14ac:dyDescent="0.2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51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7.25" customHeight="1" x14ac:dyDescent="0.2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51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7.25" customHeight="1" x14ac:dyDescent="0.2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51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7.25" customHeight="1" x14ac:dyDescent="0.2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51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7.25" customHeight="1" x14ac:dyDescent="0.2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51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7.25" customHeight="1" x14ac:dyDescent="0.2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51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7.25" customHeight="1" x14ac:dyDescent="0.2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51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7.25" customHeight="1" x14ac:dyDescent="0.2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51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7.2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51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7.25" customHeight="1" x14ac:dyDescent="0.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51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7.25" customHeight="1" x14ac:dyDescent="0.2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51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7.25" customHeight="1" x14ac:dyDescent="0.2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51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7.25" customHeight="1" x14ac:dyDescent="0.2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51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7.25" customHeight="1" x14ac:dyDescent="0.2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51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7.25" customHeight="1" x14ac:dyDescent="0.2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51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7.25" customHeight="1" x14ac:dyDescent="0.2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51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7.25" customHeight="1" x14ac:dyDescent="0.2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51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7.25" customHeight="1" x14ac:dyDescent="0.2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51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7.2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51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7.25" customHeight="1" x14ac:dyDescent="0.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51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7.25" customHeight="1" x14ac:dyDescent="0.2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51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7.25" customHeight="1" x14ac:dyDescent="0.2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51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7.25" customHeight="1" x14ac:dyDescent="0.2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51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7.25" customHeight="1" x14ac:dyDescent="0.2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51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7.2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51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7.25" customHeight="1" x14ac:dyDescent="0.2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51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7.25" customHeight="1" x14ac:dyDescent="0.2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51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7.2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51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7.25" customHeight="1" x14ac:dyDescent="0.2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51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7.25" customHeight="1" x14ac:dyDescent="0.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51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7.25" customHeight="1" x14ac:dyDescent="0.2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51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7.25" customHeight="1" x14ac:dyDescent="0.2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51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7.25" customHeight="1" x14ac:dyDescent="0.2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51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7.25" customHeight="1" x14ac:dyDescent="0.2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51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7.25" customHeight="1" x14ac:dyDescent="0.2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51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7.25" customHeight="1" x14ac:dyDescent="0.2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51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7.25" customHeight="1" x14ac:dyDescent="0.2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51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7.25" customHeight="1" x14ac:dyDescent="0.2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51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7.25" customHeight="1" x14ac:dyDescent="0.2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51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7.25" customHeight="1" x14ac:dyDescent="0.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51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7.25" customHeight="1" x14ac:dyDescent="0.2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51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7.25" customHeight="1" x14ac:dyDescent="0.2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51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7.25" customHeight="1" x14ac:dyDescent="0.2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51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7.25" customHeight="1" x14ac:dyDescent="0.2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51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7.25" customHeight="1" x14ac:dyDescent="0.2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51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7.25" customHeight="1" x14ac:dyDescent="0.2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51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7.25" customHeight="1" x14ac:dyDescent="0.2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51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7.25" customHeight="1" x14ac:dyDescent="0.2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51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7.25" customHeight="1" x14ac:dyDescent="0.2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51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7.25" customHeight="1" x14ac:dyDescent="0.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51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7.25" customHeight="1" x14ac:dyDescent="0.2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51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7.25" customHeight="1" x14ac:dyDescent="0.2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51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7.25" customHeight="1" x14ac:dyDescent="0.2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51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7.25" customHeight="1" x14ac:dyDescent="0.2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51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7.25" customHeight="1" x14ac:dyDescent="0.2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51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7.25" customHeight="1" x14ac:dyDescent="0.2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51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7.25" customHeight="1" x14ac:dyDescent="0.2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51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7.25" customHeight="1" x14ac:dyDescent="0.2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51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7.25" customHeight="1" x14ac:dyDescent="0.2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51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7.25" customHeight="1" x14ac:dyDescent="0.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51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7.25" customHeight="1" x14ac:dyDescent="0.2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51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7.25" customHeight="1" x14ac:dyDescent="0.2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51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7.25" customHeight="1" x14ac:dyDescent="0.2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51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7.25" customHeight="1" x14ac:dyDescent="0.2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51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7.25" customHeight="1" x14ac:dyDescent="0.2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51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7.25" customHeight="1" x14ac:dyDescent="0.2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51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7.25" customHeight="1" x14ac:dyDescent="0.2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51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7.25" customHeight="1" x14ac:dyDescent="0.2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51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ht="17.25" customHeight="1" x14ac:dyDescent="0.2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51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 spans="1:26" ht="17.25" customHeight="1" x14ac:dyDescent="0.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51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 spans="1:26" ht="17.25" customHeight="1" x14ac:dyDescent="0.2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51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 spans="1:26" ht="17.25" customHeight="1" x14ac:dyDescent="0.2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51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 spans="1:26" ht="17.25" customHeight="1" x14ac:dyDescent="0.2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51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 spans="1:26" ht="17.25" customHeight="1" x14ac:dyDescent="0.2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51"/>
      <c r="R1006" s="14"/>
      <c r="S1006" s="14"/>
      <c r="T1006" s="14"/>
      <c r="U1006" s="14"/>
      <c r="V1006" s="14"/>
      <c r="W1006" s="14"/>
      <c r="X1006" s="14"/>
      <c r="Y1006" s="14"/>
      <c r="Z1006" s="14"/>
    </row>
  </sheetData>
  <mergeCells count="1">
    <mergeCell ref="B53:S53"/>
  </mergeCells>
  <conditionalFormatting sqref="E5:P7">
    <cfRule type="expression" dxfId="1" priority="1">
      <formula>E5&lt;0</formula>
    </cfRule>
  </conditionalFormatting>
  <conditionalFormatting sqref="E7:P7 E18:P18 E51:P52">
    <cfRule type="expression" dxfId="0" priority="2">
      <formula>E7&lt;0</formula>
    </cfRule>
  </conditionalFormatting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type="column" displayEmptyCellsAs="gap" negative="1">
          <x14:colorSeries rgb="FF19B89B"/>
          <x14:colorNegative rgb="FFE06666"/>
          <x14:sparklines>
            <x14:sparkline>
              <xm:f>'Monthly Cash Flow Statement (Ex'!D54:P54</xm:f>
              <xm:sqref>S54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(Ex'!D52:P52</xm:f>
              <xm:sqref>S52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(Ex'!D50:P50</xm:f>
              <xm:sqref>S50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(Ex'!D42:P42</xm:f>
              <xm:sqref>S42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(Ex'!D18:P18</xm:f>
              <xm:sqref>S18</xm:sqref>
            </x14:sparkline>
          </x14:sparklines>
        </x14:sparklineGroup>
        <x14:sparklineGroup manualMax="0" manualMin="0" type="column" displayEmptyCellsAs="gap">
          <x14:colorSeries rgb="FF19B89B"/>
          <x14:sparklines>
            <x14:sparkline>
              <xm:f>'Monthly Cash Flow Statement (Ex'!D10:P10</xm:f>
              <xm:sqref>S10</xm:sqref>
            </x14:sparkline>
          </x14:sparklines>
        </x14:sparklineGroup>
        <x14:sparklineGroup manualMax="0" manualMin="0" type="column" displayEmptyCellsAs="gap" negative="1">
          <x14:colorSeries rgb="FF19B89B"/>
          <x14:colorNegative rgb="FFE06666"/>
          <x14:sparklines>
            <x14:sparkline>
              <xm:f>'Monthly Cash Flow Statement (Ex'!D7:P7</xm:f>
              <xm:sqref>S7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Getting Started</vt:lpstr>
      <vt:lpstr>Monthly Cash Flow Statement (Te</vt:lpstr>
      <vt:lpstr>Monthly Cash Flow Statement (Ex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2018-02-22T16:03:01Z</dcterms:modified>
</cp:coreProperties>
</file>